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updateLinks="always" codeName="Denne_projektmappe" defaultThemeVersion="124226"/>
  <mc:AlternateContent xmlns:mc="http://schemas.openxmlformats.org/markup-compatibility/2006">
    <mc:Choice Requires="x15">
      <x15ac:absPath xmlns:x15ac="http://schemas.microsoft.com/office/spreadsheetml/2010/11/ac" url="https://3f-my.sharepoint.com/personal/kim_eriksen_3f_dk/Documents/Opmålerforeningens hjemmeside/Tømrer_standartpriser/Klar til opdatering/"/>
    </mc:Choice>
  </mc:AlternateContent>
  <xr:revisionPtr revIDLastSave="0" documentId="8_{400F947A-9C60-413F-8995-1D7AE40B4F1B}" xr6:coauthVersionLast="47" xr6:coauthVersionMax="47" xr10:uidLastSave="{00000000-0000-0000-0000-000000000000}"/>
  <bookViews>
    <workbookView xWindow="28680" yWindow="-120" windowWidth="29040" windowHeight="15840" xr2:uid="{00000000-000D-0000-FFFF-FFFF00000000}"/>
  </bookViews>
  <sheets>
    <sheet name="Samle ark" sheetId="1" r:id="rId1"/>
    <sheet name="1" sheetId="3" r:id="rId2"/>
    <sheet name="2" sheetId="5" r:id="rId3"/>
    <sheet name="3" sheetId="18" r:id="rId4"/>
    <sheet name="4" sheetId="29" r:id="rId5"/>
    <sheet name="5" sheetId="30" r:id="rId6"/>
    <sheet name="6" sheetId="31" r:id="rId7"/>
    <sheet name="7" sheetId="37" r:id="rId8"/>
    <sheet name="8" sheetId="38" r:id="rId9"/>
    <sheet name="9" sheetId="39" r:id="rId10"/>
    <sheet name="10" sheetId="44" r:id="rId11"/>
    <sheet name="11" sheetId="45" r:id="rId12"/>
    <sheet name="12" sheetId="46" r:id="rId13"/>
    <sheet name="13" sheetId="56" r:id="rId14"/>
    <sheet name="14" sheetId="57" r:id="rId15"/>
    <sheet name="15" sheetId="58" r:id="rId16"/>
    <sheet name="16" sheetId="59" r:id="rId17"/>
    <sheet name="17" sheetId="60" r:id="rId18"/>
    <sheet name="18" sheetId="61" r:id="rId19"/>
    <sheet name="19" sheetId="62" r:id="rId20"/>
    <sheet name="20" sheetId="63" r:id="rId21"/>
    <sheet name="21" sheetId="65" r:id="rId22"/>
    <sheet name="22" sheetId="66" r:id="rId23"/>
    <sheet name="23" sheetId="67" r:id="rId24"/>
    <sheet name="24" sheetId="64" r:id="rId25"/>
    <sheet name="Prisliste tillæg" sheetId="4" r:id="rId26"/>
  </sheets>
  <externalReferences>
    <externalReference r:id="rId27"/>
  </externalReferences>
  <definedNames>
    <definedName name="Dagsdato">'Samle ark'!$N$1</definedName>
    <definedName name="OpdateretÅrstal">'Samle ark'!$K$7</definedName>
    <definedName name="Produktionsår">'1'!$D$3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 l="1"/>
  <c r="B61" i="4"/>
  <c r="A61" i="4"/>
  <c r="C60" i="4"/>
  <c r="B60" i="4"/>
  <c r="A60" i="4"/>
  <c r="C59" i="4"/>
  <c r="B59" i="4"/>
  <c r="A59" i="4"/>
  <c r="C58" i="4"/>
  <c r="B58" i="4"/>
  <c r="A58" i="4"/>
  <c r="C57" i="4"/>
  <c r="B57" i="4"/>
  <c r="A57" i="4"/>
  <c r="C56" i="4"/>
  <c r="B56" i="4"/>
  <c r="A56" i="4"/>
  <c r="C55" i="4"/>
  <c r="B55" i="4"/>
  <c r="A55" i="4"/>
  <c r="C54" i="4"/>
  <c r="B54" i="4"/>
  <c r="A54" i="4"/>
  <c r="C53" i="4"/>
  <c r="B53" i="4"/>
  <c r="A53" i="4"/>
  <c r="C52" i="4"/>
  <c r="B52" i="4"/>
  <c r="A52" i="4"/>
  <c r="C51" i="4"/>
  <c r="B51" i="4"/>
  <c r="A51" i="4"/>
  <c r="C50" i="4"/>
  <c r="B50" i="4"/>
  <c r="A50" i="4"/>
  <c r="C49" i="4"/>
  <c r="B49" i="4"/>
  <c r="A49" i="4"/>
  <c r="C48" i="4"/>
  <c r="B48" i="4"/>
  <c r="A48" i="4"/>
  <c r="C47" i="4"/>
  <c r="B47" i="4"/>
  <c r="A47" i="4"/>
  <c r="C46" i="4"/>
  <c r="B46" i="4"/>
  <c r="A46" i="4"/>
  <c r="C45" i="4"/>
  <c r="B45" i="4"/>
  <c r="A45" i="4"/>
  <c r="C44" i="4"/>
  <c r="B44" i="4"/>
  <c r="A44" i="4"/>
  <c r="C43" i="4"/>
  <c r="B43" i="4"/>
  <c r="A43" i="4"/>
  <c r="C42" i="4"/>
  <c r="B42" i="4"/>
  <c r="A42" i="4"/>
  <c r="C41" i="4"/>
  <c r="B41" i="4"/>
  <c r="A41" i="4"/>
  <c r="C40" i="4"/>
  <c r="B40" i="4"/>
  <c r="A40" i="4"/>
  <c r="C39" i="4"/>
  <c r="B39" i="4"/>
  <c r="A39" i="4"/>
  <c r="C38" i="4"/>
  <c r="B38" i="4"/>
  <c r="A38" i="4"/>
  <c r="C37" i="4"/>
  <c r="B37" i="4"/>
  <c r="A37" i="4"/>
  <c r="C36" i="4"/>
  <c r="B36" i="4"/>
  <c r="A36" i="4"/>
  <c r="C35" i="4"/>
  <c r="B35" i="4"/>
  <c r="A35" i="4"/>
  <c r="C34" i="4"/>
  <c r="B34" i="4"/>
  <c r="A34" i="4"/>
  <c r="C33" i="4"/>
  <c r="B33" i="4"/>
  <c r="A33" i="4"/>
  <c r="C32" i="4"/>
  <c r="B32" i="4"/>
  <c r="A32" i="4"/>
  <c r="C31" i="4"/>
  <c r="B31" i="4"/>
  <c r="A31" i="4"/>
  <c r="C30" i="4"/>
  <c r="B30" i="4"/>
  <c r="A30" i="4"/>
  <c r="C29" i="4"/>
  <c r="B29" i="4"/>
  <c r="A29" i="4"/>
  <c r="C28" i="4"/>
  <c r="B28" i="4"/>
  <c r="A28" i="4"/>
  <c r="C27" i="4"/>
  <c r="B27" i="4"/>
  <c r="A27" i="4"/>
  <c r="C26" i="4"/>
  <c r="B26" i="4"/>
  <c r="A26" i="4"/>
  <c r="C25" i="4"/>
  <c r="B25" i="4"/>
  <c r="A25" i="4"/>
  <c r="C24" i="4"/>
  <c r="B24" i="4"/>
  <c r="A24" i="4"/>
  <c r="C23" i="4"/>
  <c r="B23" i="4"/>
  <c r="A23" i="4"/>
  <c r="C22" i="4"/>
  <c r="B22" i="4"/>
  <c r="A22" i="4"/>
  <c r="C21" i="4"/>
  <c r="B21" i="4"/>
  <c r="A21" i="4"/>
  <c r="C20" i="4"/>
  <c r="B20" i="4"/>
  <c r="A20" i="4"/>
  <c r="C19" i="4"/>
  <c r="B19" i="4"/>
  <c r="A19" i="4"/>
  <c r="C18" i="4"/>
  <c r="B18" i="4"/>
  <c r="A18" i="4"/>
  <c r="C17" i="4"/>
  <c r="B17" i="4"/>
  <c r="A17" i="4"/>
  <c r="C16" i="4"/>
  <c r="B16" i="4"/>
  <c r="A16" i="4"/>
  <c r="C15" i="4"/>
  <c r="B15" i="4"/>
  <c r="A15" i="4"/>
  <c r="C14" i="4"/>
  <c r="B14" i="4"/>
  <c r="A14" i="4"/>
  <c r="C13" i="4"/>
  <c r="B13" i="4"/>
  <c r="A13" i="4"/>
  <c r="C12" i="4"/>
  <c r="B12" i="4"/>
  <c r="A12" i="4"/>
  <c r="C11" i="4"/>
  <c r="B11" i="4"/>
  <c r="A11" i="4"/>
  <c r="C10" i="4"/>
  <c r="B10" i="4"/>
  <c r="A10" i="4"/>
  <c r="C9" i="4"/>
  <c r="B9" i="4"/>
  <c r="A9" i="4"/>
  <c r="C8" i="4"/>
  <c r="B8" i="4"/>
  <c r="A8" i="4"/>
  <c r="C7" i="4"/>
  <c r="B7" i="4"/>
  <c r="A7" i="4"/>
  <c r="C6" i="4"/>
  <c r="B6" i="4"/>
  <c r="A6" i="4"/>
  <c r="C5" i="4"/>
  <c r="B5" i="4"/>
  <c r="A5" i="4"/>
  <c r="C4" i="4"/>
  <c r="B4" i="4"/>
  <c r="K7" i="1"/>
  <c r="F9" i="5" l="1"/>
  <c r="F9" i="18"/>
  <c r="F9" i="29"/>
  <c r="F9" i="30"/>
  <c r="F9" i="31"/>
  <c r="F9" i="37"/>
  <c r="F9" i="38"/>
  <c r="F9" i="39"/>
  <c r="F9" i="44"/>
  <c r="F9" i="45"/>
  <c r="F9" i="46"/>
  <c r="F9" i="56"/>
  <c r="F9" i="57"/>
  <c r="F9" i="58"/>
  <c r="F9" i="59"/>
  <c r="F9" i="60"/>
  <c r="F9" i="61"/>
  <c r="F9" i="62"/>
  <c r="F9" i="63"/>
  <c r="F9" i="65"/>
  <c r="F9" i="66"/>
  <c r="F9" i="67"/>
  <c r="F9" i="64"/>
  <c r="F9" i="3"/>
  <c r="E6" i="66" l="1"/>
  <c r="E6" i="67" s="1"/>
  <c r="E6" i="64" s="1"/>
  <c r="E6" i="62"/>
  <c r="E6" i="63" s="1"/>
  <c r="E6" i="65" s="1"/>
  <c r="E6" i="59"/>
  <c r="E6" i="60" s="1"/>
  <c r="E6" i="61" s="1"/>
  <c r="H9" i="5" l="1"/>
  <c r="H9" i="44"/>
  <c r="H9" i="61"/>
  <c r="H9" i="18"/>
  <c r="H9" i="45"/>
  <c r="H9" i="62"/>
  <c r="H9" i="29"/>
  <c r="H9" i="46"/>
  <c r="H9" i="63"/>
  <c r="H9" i="30"/>
  <c r="H9" i="56"/>
  <c r="H9" i="65"/>
  <c r="H9" i="39"/>
  <c r="H9" i="31"/>
  <c r="H9" i="57"/>
  <c r="H9" i="66"/>
  <c r="H9" i="37"/>
  <c r="H9" i="58"/>
  <c r="H9" i="67"/>
  <c r="H9" i="60"/>
  <c r="H9" i="38"/>
  <c r="H9" i="59"/>
  <c r="H9" i="64"/>
  <c r="H9" i="3"/>
  <c r="G14" i="67"/>
  <c r="G13" i="67"/>
  <c r="G12" i="67"/>
  <c r="G11" i="67"/>
  <c r="B6" i="67"/>
  <c r="G14" i="66"/>
  <c r="G13" i="66"/>
  <c r="G12" i="66"/>
  <c r="G11" i="66"/>
  <c r="B6" i="66"/>
  <c r="G14" i="65"/>
  <c r="G13" i="65"/>
  <c r="G12" i="65"/>
  <c r="G11" i="65"/>
  <c r="G14" i="64"/>
  <c r="G13" i="64"/>
  <c r="G12" i="64"/>
  <c r="G11" i="64"/>
  <c r="B6" i="64"/>
  <c r="G14" i="63"/>
  <c r="G13" i="63"/>
  <c r="G12" i="63"/>
  <c r="G11" i="63"/>
  <c r="B6" i="63"/>
  <c r="G14" i="62"/>
  <c r="G13" i="62"/>
  <c r="G12" i="62"/>
  <c r="G11" i="62"/>
  <c r="D6" i="62"/>
  <c r="G14" i="61"/>
  <c r="G13" i="61"/>
  <c r="G12" i="61"/>
  <c r="G11" i="61"/>
  <c r="B6" i="61"/>
  <c r="G14" i="60"/>
  <c r="G13" i="60"/>
  <c r="G12" i="60"/>
  <c r="G11" i="60"/>
  <c r="B6" i="60"/>
  <c r="G14" i="59"/>
  <c r="G13" i="59"/>
  <c r="G12" i="59"/>
  <c r="G11" i="59"/>
  <c r="D6" i="59"/>
  <c r="G14" i="39"/>
  <c r="G13" i="39"/>
  <c r="G12" i="39"/>
  <c r="G11" i="39"/>
  <c r="G14" i="46"/>
  <c r="G13" i="46"/>
  <c r="G12" i="46"/>
  <c r="G11" i="46"/>
  <c r="G14" i="31"/>
  <c r="G13" i="31"/>
  <c r="G12" i="31"/>
  <c r="G11" i="31"/>
  <c r="G14" i="38"/>
  <c r="G13" i="38"/>
  <c r="G12" i="38"/>
  <c r="G11" i="38"/>
  <c r="G14" i="45"/>
  <c r="G13" i="45"/>
  <c r="G12" i="45"/>
  <c r="G11" i="45"/>
  <c r="G14" i="30"/>
  <c r="G13" i="30"/>
  <c r="G12" i="30"/>
  <c r="G11" i="30"/>
  <c r="G14" i="37"/>
  <c r="G13" i="37"/>
  <c r="G12" i="37"/>
  <c r="G11" i="37"/>
  <c r="G14" i="44"/>
  <c r="G13" i="44"/>
  <c r="G12" i="44"/>
  <c r="G11" i="44"/>
  <c r="G14" i="29"/>
  <c r="G13" i="29"/>
  <c r="G12" i="29"/>
  <c r="G11" i="29"/>
  <c r="G14" i="58"/>
  <c r="G13" i="58"/>
  <c r="G12" i="58"/>
  <c r="G11" i="58"/>
  <c r="B6" i="58"/>
  <c r="G14" i="57"/>
  <c r="G13" i="57"/>
  <c r="G12" i="57"/>
  <c r="G11" i="57"/>
  <c r="B6" i="57"/>
  <c r="G14" i="56"/>
  <c r="G13" i="56"/>
  <c r="G12" i="56"/>
  <c r="G11" i="56"/>
  <c r="D6" i="56"/>
  <c r="G14" i="18"/>
  <c r="G13" i="18"/>
  <c r="G12" i="18"/>
  <c r="G11" i="18"/>
  <c r="G14" i="5"/>
  <c r="G13" i="5"/>
  <c r="G12" i="5"/>
  <c r="G11" i="5"/>
  <c r="G13" i="3"/>
  <c r="G16" i="64" l="1"/>
  <c r="G16" i="63"/>
  <c r="G16" i="29"/>
  <c r="G16" i="18"/>
  <c r="G16" i="60"/>
  <c r="G16" i="67"/>
  <c r="G16" i="66"/>
  <c r="G16" i="65"/>
  <c r="G16" i="62"/>
  <c r="G16" i="59"/>
  <c r="G16" i="61"/>
  <c r="G16" i="57"/>
  <c r="G16" i="46"/>
  <c r="G16" i="31"/>
  <c r="G16" i="39"/>
  <c r="G16" i="45"/>
  <c r="G16" i="30"/>
  <c r="G16" i="38"/>
  <c r="G16" i="44"/>
  <c r="G16" i="37"/>
  <c r="G16" i="56"/>
  <c r="G16" i="58"/>
  <c r="G16" i="5"/>
  <c r="G14" i="3"/>
  <c r="G11" i="3"/>
  <c r="B6" i="18"/>
  <c r="B6" i="5"/>
  <c r="B57" i="1"/>
  <c r="H12" i="46" l="1"/>
  <c r="H11" i="44"/>
  <c r="D6" i="29"/>
  <c r="D6" i="37"/>
  <c r="D6" i="44"/>
  <c r="G12" i="3"/>
  <c r="G16" i="3" s="1"/>
  <c r="H13" i="59" l="1"/>
  <c r="H12" i="56"/>
  <c r="H14" i="58"/>
  <c r="H16" i="58"/>
  <c r="H14" i="66"/>
  <c r="H12" i="64"/>
  <c r="H16" i="46"/>
  <c r="H12" i="29"/>
  <c r="H13" i="65"/>
  <c r="H11" i="63"/>
  <c r="H11" i="30"/>
  <c r="H11" i="31"/>
  <c r="H16" i="62"/>
  <c r="H12" i="59"/>
  <c r="H11" i="57"/>
  <c r="H16" i="65"/>
  <c r="H16" i="61"/>
  <c r="H12" i="31"/>
  <c r="H12" i="39"/>
  <c r="H14" i="60"/>
  <c r="H14" i="31"/>
  <c r="H11" i="59"/>
  <c r="H14" i="61"/>
  <c r="H11" i="37"/>
  <c r="H12" i="45"/>
  <c r="H12" i="61"/>
  <c r="H14" i="59"/>
  <c r="H11" i="60"/>
  <c r="H16" i="66"/>
  <c r="H12" i="60"/>
  <c r="H16" i="44"/>
  <c r="H11" i="61"/>
  <c r="H16" i="5"/>
  <c r="H12" i="63"/>
  <c r="H14" i="44"/>
  <c r="H14" i="30"/>
  <c r="H11" i="45"/>
  <c r="H14" i="56"/>
  <c r="H14" i="5"/>
  <c r="H14" i="63"/>
  <c r="H16" i="64"/>
  <c r="H12" i="5"/>
  <c r="H13" i="31"/>
  <c r="H14" i="67"/>
  <c r="H16" i="31"/>
  <c r="H13" i="67"/>
  <c r="H14" i="65"/>
  <c r="H14" i="62"/>
  <c r="H14" i="64"/>
  <c r="H16" i="57"/>
  <c r="H12" i="30"/>
  <c r="H16" i="67"/>
  <c r="H11" i="58"/>
  <c r="H13" i="60"/>
  <c r="H13" i="56"/>
  <c r="H13" i="46"/>
  <c r="H13" i="3"/>
  <c r="H13" i="64"/>
  <c r="H11" i="38"/>
  <c r="H16" i="38"/>
  <c r="H11" i="65"/>
  <c r="H16" i="18"/>
  <c r="H14" i="37"/>
  <c r="H11" i="46"/>
  <c r="H12" i="57"/>
  <c r="H11" i="64"/>
  <c r="H14" i="18"/>
  <c r="H14" i="38"/>
  <c r="H11" i="56"/>
  <c r="H13" i="30"/>
  <c r="H12" i="62"/>
  <c r="H11" i="5"/>
  <c r="H13" i="39"/>
  <c r="H13" i="38"/>
  <c r="H13" i="37"/>
  <c r="H16" i="37"/>
  <c r="H11" i="18"/>
  <c r="H14" i="3"/>
  <c r="H13" i="62"/>
  <c r="H14" i="46"/>
  <c r="H13" i="45"/>
  <c r="H12" i="67"/>
  <c r="H11" i="67"/>
  <c r="H16" i="39"/>
  <c r="H13" i="29"/>
  <c r="H11" i="62"/>
  <c r="H16" i="63"/>
  <c r="H12" i="44"/>
  <c r="H16" i="45"/>
  <c r="H16" i="60"/>
  <c r="H11" i="39"/>
  <c r="H14" i="57"/>
  <c r="H11" i="3"/>
  <c r="H14" i="39"/>
  <c r="H13" i="18"/>
  <c r="H13" i="61"/>
  <c r="H14" i="29"/>
  <c r="H16" i="30"/>
  <c r="H13" i="58"/>
  <c r="H13" i="57"/>
  <c r="H16" i="59"/>
  <c r="H14" i="45"/>
  <c r="H12" i="37"/>
  <c r="H12" i="18"/>
  <c r="H11" i="29"/>
  <c r="H11" i="66"/>
  <c r="H12" i="38"/>
  <c r="H12" i="58"/>
  <c r="H12" i="66"/>
  <c r="H13" i="66"/>
  <c r="H13" i="63"/>
  <c r="H16" i="3"/>
  <c r="H16" i="56"/>
  <c r="H12" i="3"/>
  <c r="H13" i="5"/>
  <c r="H13" i="44"/>
  <c r="H16" i="29"/>
  <c r="H12" i="65"/>
  <c r="D6" i="3"/>
  <c r="B37" i="1" l="1"/>
  <c r="B39" i="1" s="1"/>
  <c r="E35" i="1" s="1"/>
  <c r="E37" i="1" l="1"/>
  <c r="E39" i="1" s="1"/>
  <c r="H35" i="1" l="1"/>
  <c r="H37" i="1" s="1"/>
  <c r="H39" i="1" s="1"/>
  <c r="K35" i="1" s="1"/>
  <c r="K37" i="1" s="1"/>
  <c r="K39" i="1" s="1"/>
  <c r="B51" i="1" s="1"/>
  <c r="B53" i="1" s="1"/>
  <c r="B55" i="1" s="1"/>
  <c r="E51" i="1" s="1"/>
  <c r="E53" i="1" s="1"/>
  <c r="E55" i="1" s="1"/>
  <c r="H51" i="1" s="1"/>
  <c r="H53" i="1" s="1"/>
  <c r="H55" i="1" s="1"/>
  <c r="K51" i="1" s="1"/>
  <c r="K53" i="1" s="1"/>
  <c r="K55" i="1" s="1"/>
  <c r="L53" i="1" l="1"/>
  <c r="I55" i="1"/>
  <c r="L51" i="1"/>
  <c r="I53" i="1"/>
  <c r="L55" i="1"/>
  <c r="I51" i="1"/>
  <c r="F53" i="1"/>
  <c r="F55" i="1"/>
  <c r="F51" i="1"/>
  <c r="F39" i="1"/>
  <c r="L39" i="1"/>
  <c r="I39" i="1"/>
  <c r="I37" i="1"/>
  <c r="L37" i="1"/>
  <c r="F37" i="1"/>
  <c r="F35" i="1"/>
  <c r="I35" i="1"/>
  <c r="L35" i="1"/>
  <c r="C55" i="1"/>
  <c r="C51" i="1"/>
  <c r="C39" i="1"/>
  <c r="C37" i="1"/>
  <c r="C53" i="1" l="1"/>
  <c r="C35" i="1"/>
</calcChain>
</file>

<file path=xl/sharedStrings.xml><?xml version="1.0" encoding="utf-8"?>
<sst xmlns="http://schemas.openxmlformats.org/spreadsheetml/2006/main" count="550" uniqueCount="70">
  <si>
    <t>Pris forslag til montage af indvendige døre</t>
  </si>
  <si>
    <t>OBS!! TRYK IKKE PÅ AKTIVÉR REDIGERING</t>
  </si>
  <si>
    <t>Da regnearket ikke kan opdatere og derfor vil nulstille priserne</t>
  </si>
  <si>
    <t xml:space="preserve">Alle regnearkene samt samle arket herunder er opdateret til </t>
  </si>
  <si>
    <t>-priser.</t>
  </si>
  <si>
    <t>- De enkelte regnskabsnummere passer med et fanenummer, hvor du kan se netop det regnskab der ligge til grund for prisen, på den måde kan du se hvad der er med og ikke med.</t>
  </si>
  <si>
    <t>- Husk altid at læs prislisten generelle bestemmelser, samt de enkelte afsnits særlige bestemmelser og brødtekst, for at vide hvad der er med i prisen og hvad der IKKE er med.</t>
  </si>
  <si>
    <t>- Husk altid at se efter i prislisten, om der er tillægs punkter der passer til netop din sag.</t>
  </si>
  <si>
    <t>- Alle nedenstående priser er regnet ud fra forudsætningerne:</t>
  </si>
  <si>
    <t>- at der højst er 6 fastgørelser.</t>
  </si>
  <si>
    <t>- at samling af karmene forgå med skruer og ikke søm, som indeholdt i prisen.</t>
  </si>
  <si>
    <t>- at der IKKE er bundstykke i dørene, er der dette skal du være opmærksom på at der skal bruges flere skruer til samling af karmene.</t>
  </si>
  <si>
    <t>- at der ENTEN bruges prøvedøre ELLER direkte montering af dørblad, udføres begge dele skal prisen for hængning af dørbladet tages to gange.</t>
  </si>
  <si>
    <t>- at der kun er ét dørblad, så ved dobbeltdøre skal der tillægges yderligere et dørblad til prisen.</t>
  </si>
  <si>
    <t>- at der monteres indfatninger på begge sider af døren.</t>
  </si>
  <si>
    <t>- at døbladene ikke vejer mere end 20 kg, gør de det så er der tillægspriser for det i prislisten.</t>
  </si>
  <si>
    <t>Priserne herunder gælder for døre der skal males efter montagen.</t>
  </si>
  <si>
    <t>Regnskabs nummer</t>
  </si>
  <si>
    <t>Samlet mål i mm (brede + længde) t.o.m.</t>
  </si>
  <si>
    <t>T.o.m.15 karme</t>
  </si>
  <si>
    <t>T.o.m 45 karme</t>
  </si>
  <si>
    <t>T.o.m 90 karme</t>
  </si>
  <si>
    <t>over 90 karme</t>
  </si>
  <si>
    <t>kr/stk</t>
  </si>
  <si>
    <t>&gt; 5000</t>
  </si>
  <si>
    <t>Karme større end 5000 mm betales som udvendige døre</t>
  </si>
  <si>
    <t>Priserne herunder gælder døre der er færdig malet ved montagen.</t>
  </si>
  <si>
    <t>REGNSKABSNUMMER</t>
  </si>
  <si>
    <t>INDVENDIG DØRMONTAGE</t>
  </si>
  <si>
    <t xml:space="preserve">Dette regnskab er lavet efter </t>
  </si>
  <si>
    <t>prislisten</t>
  </si>
  <si>
    <t>Dørens størrelse i mm</t>
  </si>
  <si>
    <t>Gradueringen er t.o.m 15 karme</t>
  </si>
  <si>
    <t>Montage af døre der skal males efter montagen</t>
  </si>
  <si>
    <t>Kode</t>
  </si>
  <si>
    <t>Tekst</t>
  </si>
  <si>
    <t>pris</t>
  </si>
  <si>
    <t>I alt</t>
  </si>
  <si>
    <t>priser</t>
  </si>
  <si>
    <t>100208</t>
  </si>
  <si>
    <t>Skruer til samling af karme 4 stk. 64mm</t>
  </si>
  <si>
    <t>090101-A01</t>
  </si>
  <si>
    <t>Isætning af karme</t>
  </si>
  <si>
    <t>090101-A02</t>
  </si>
  <si>
    <t>Hængning af dørblad eller brug af prøvedør</t>
  </si>
  <si>
    <t>090101-A03</t>
  </si>
  <si>
    <t>Indfatninger på begge sider af døren</t>
  </si>
  <si>
    <t>Total for dennne størrelse/mængde døre</t>
  </si>
  <si>
    <t>090102-A01</t>
  </si>
  <si>
    <t>090102-A02</t>
  </si>
  <si>
    <t>090102-A03</t>
  </si>
  <si>
    <t>090103-A01</t>
  </si>
  <si>
    <t>090103-A02</t>
  </si>
  <si>
    <t>090103-A03</t>
  </si>
  <si>
    <t>Vindues størrelse i mm</t>
  </si>
  <si>
    <t>Gradueringen er fra 16 t.o.m 45 karme</t>
  </si>
  <si>
    <t>Gradueringen er fra 46 t.o.m 90 karme</t>
  </si>
  <si>
    <t>Gradueringen er over 90 karme</t>
  </si>
  <si>
    <t>Montage af døre der er færdig malet ved montagen.</t>
  </si>
  <si>
    <t>090104-B01</t>
  </si>
  <si>
    <t>090104-B02</t>
  </si>
  <si>
    <t>090104-B03</t>
  </si>
  <si>
    <t>090105-B01</t>
  </si>
  <si>
    <t>090105-B02</t>
  </si>
  <si>
    <t>090105-B03</t>
  </si>
  <si>
    <t>090106-B01</t>
  </si>
  <si>
    <t>090106-B02</t>
  </si>
  <si>
    <t>090106-B03</t>
  </si>
  <si>
    <t>Dette ark må KUN opdateres via det selvstændige regneark "Prisliste tillæg"</t>
  </si>
  <si>
    <t>Dog skal referancen ændres hvis ovennævnte regnearks placering ændres.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</si>
</sst>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kr.&quot;\ * #,##0.00_ ;_ &quot;kr.&quot;\ * \-#,##0.00_ ;_ &quot;kr.&quot;\ * &quot;-&quot;??_ ;_ @_ "/>
    <numFmt numFmtId="165" formatCode="0.0000"/>
    <numFmt numFmtId="166" formatCode="0.000"/>
  </numFmts>
  <fonts count="24">
    <font>
      <sz val="10"/>
      <color theme="1"/>
      <name val="Verdana"/>
      <family val="2"/>
    </font>
    <font>
      <sz val="10"/>
      <name val="Arial"/>
      <family val="2"/>
    </font>
    <font>
      <sz val="10"/>
      <color indexed="10"/>
      <name val="Arial"/>
      <family val="2"/>
    </font>
    <font>
      <sz val="10"/>
      <color indexed="14"/>
      <name val="Arial"/>
      <family val="2"/>
    </font>
    <font>
      <sz val="10"/>
      <color rgb="FFFF00FF"/>
      <name val="Arial"/>
      <family val="2"/>
    </font>
    <font>
      <sz val="10"/>
      <color rgb="FF0033CC"/>
      <name val="Arial"/>
      <family val="2"/>
    </font>
    <font>
      <sz val="10"/>
      <color theme="9" tint="-0.249977111117893"/>
      <name val="Arial"/>
      <family val="2"/>
    </font>
    <font>
      <sz val="20"/>
      <color theme="1"/>
      <name val="Verdana"/>
      <family val="2"/>
    </font>
    <font>
      <sz val="10"/>
      <color theme="1"/>
      <name val="Verdana"/>
      <family val="2"/>
    </font>
    <font>
      <b/>
      <sz val="10"/>
      <color theme="1"/>
      <name val="Verdana"/>
      <family val="2"/>
    </font>
    <font>
      <sz val="10"/>
      <color rgb="FF00B050"/>
      <name val="Arial"/>
      <family val="2"/>
    </font>
    <font>
      <sz val="10"/>
      <color rgb="FF00B050"/>
      <name val="Verdana"/>
      <family val="2"/>
    </font>
    <font>
      <sz val="10"/>
      <color theme="9" tint="-0.249977111117893"/>
      <name val="Verdana"/>
      <family val="2"/>
    </font>
    <font>
      <sz val="10"/>
      <color rgb="FF0000FF"/>
      <name val="Arial"/>
      <family val="2"/>
    </font>
    <font>
      <sz val="10"/>
      <color rgb="FF0000FF"/>
      <name val="Verdana"/>
      <family val="2"/>
    </font>
    <font>
      <b/>
      <sz val="20"/>
      <color theme="1"/>
      <name val="Verdana"/>
      <family val="2"/>
    </font>
    <font>
      <sz val="10"/>
      <color theme="0"/>
      <name val="Verdana"/>
      <family val="2"/>
    </font>
    <font>
      <sz val="10"/>
      <name val="Verdana"/>
      <family val="2"/>
    </font>
    <font>
      <sz val="10"/>
      <color theme="0"/>
      <name val="Arial"/>
      <family val="2"/>
    </font>
    <font>
      <sz val="10"/>
      <color rgb="FFFF0000"/>
      <name val="Arial"/>
      <family val="2"/>
    </font>
    <font>
      <b/>
      <sz val="10"/>
      <color theme="0"/>
      <name val="Verdana"/>
      <family val="2"/>
    </font>
    <font>
      <u/>
      <sz val="10"/>
      <color theme="10"/>
      <name val="Verdana"/>
      <family val="2"/>
    </font>
    <font>
      <u/>
      <sz val="10"/>
      <color rgb="FFFFFFFF"/>
      <name val="Verdana"/>
      <family val="2"/>
    </font>
    <font>
      <u/>
      <sz val="10"/>
      <color rgb="FF000000"/>
      <name val="Verdana"/>
      <family val="2"/>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9" tint="-0.249977111117893"/>
        <bgColor indexed="64"/>
      </patternFill>
    </fill>
    <fill>
      <patternFill patternType="solid">
        <fgColor rgb="FF00FF00"/>
        <bgColor indexed="64"/>
      </patternFill>
    </fill>
    <fill>
      <patternFill patternType="solid">
        <fgColor rgb="FF00FFFF"/>
        <bgColor indexed="64"/>
      </patternFill>
    </fill>
    <fill>
      <patternFill patternType="solid">
        <fgColor rgb="FFFF00FF"/>
        <bgColor indexed="64"/>
      </patternFill>
    </fill>
    <fill>
      <patternFill patternType="solid">
        <fgColor rgb="FF0000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xf numFmtId="0" fontId="1" fillId="0" borderId="0"/>
    <xf numFmtId="164" fontId="8" fillId="0" borderId="0" applyFont="0" applyFill="0" applyBorder="0" applyAlignment="0" applyProtection="0"/>
    <xf numFmtId="0" fontId="21" fillId="0" borderId="0" applyNumberFormat="0" applyFill="0" applyBorder="0" applyAlignment="0" applyProtection="0"/>
  </cellStyleXfs>
  <cellXfs count="190">
    <xf numFmtId="0" fontId="0" fillId="0" borderId="0" xfId="0"/>
    <xf numFmtId="0" fontId="1" fillId="0" borderId="0" xfId="1"/>
    <xf numFmtId="0" fontId="0" fillId="0" borderId="1" xfId="0" applyBorder="1"/>
    <xf numFmtId="0" fontId="0" fillId="0" borderId="4" xfId="0" applyBorder="1"/>
    <xf numFmtId="0" fontId="0" fillId="0" borderId="6" xfId="0" applyBorder="1"/>
    <xf numFmtId="49" fontId="0" fillId="0" borderId="0" xfId="0" applyNumberFormat="1" applyAlignment="1">
      <alignment horizontal="left" wrapText="1"/>
    </xf>
    <xf numFmtId="0" fontId="0" fillId="0" borderId="0" xfId="0" applyAlignment="1">
      <alignment horizontal="left" wrapText="1"/>
    </xf>
    <xf numFmtId="0" fontId="6" fillId="0" borderId="1" xfId="1" applyFont="1" applyBorder="1"/>
    <xf numFmtId="0" fontId="2" fillId="0" borderId="1" xfId="1" applyFont="1" applyBorder="1"/>
    <xf numFmtId="0" fontId="4" fillId="0" borderId="1" xfId="1" applyFont="1" applyBorder="1"/>
    <xf numFmtId="0" fontId="3" fillId="0" borderId="1" xfId="1" applyFont="1" applyBorder="1"/>
    <xf numFmtId="0" fontId="5" fillId="0" borderId="1" xfId="1" applyFont="1" applyBorder="1"/>
    <xf numFmtId="0" fontId="1" fillId="0" borderId="2" xfId="1" applyBorder="1"/>
    <xf numFmtId="0" fontId="6" fillId="0" borderId="3" xfId="1" applyFont="1" applyBorder="1"/>
    <xf numFmtId="0" fontId="1" fillId="0" borderId="5" xfId="1" applyBorder="1"/>
    <xf numFmtId="0" fontId="6" fillId="0" borderId="6" xfId="1" applyFont="1" applyBorder="1"/>
    <xf numFmtId="49" fontId="0" fillId="0" borderId="0" xfId="0" applyNumberFormat="1" applyAlignment="1">
      <alignment wrapText="1"/>
    </xf>
    <xf numFmtId="49" fontId="0" fillId="0" borderId="5" xfId="0" applyNumberFormat="1" applyBorder="1"/>
    <xf numFmtId="164" fontId="0" fillId="0" borderId="1" xfId="2" applyFont="1" applyBorder="1"/>
    <xf numFmtId="0" fontId="0" fillId="0" borderId="9" xfId="0" applyBorder="1"/>
    <xf numFmtId="0" fontId="0" fillId="0" borderId="0" xfId="0" applyAlignment="1">
      <alignment horizontal="center" wrapText="1"/>
    </xf>
    <xf numFmtId="0" fontId="0" fillId="0" borderId="0" xfId="0" applyAlignment="1">
      <alignment horizontal="center" vertical="center" wrapText="1"/>
    </xf>
    <xf numFmtId="165" fontId="0" fillId="0" borderId="0" xfId="0" applyNumberFormat="1"/>
    <xf numFmtId="166" fontId="0" fillId="0" borderId="0" xfId="0" applyNumberFormat="1"/>
    <xf numFmtId="2" fontId="2" fillId="0" borderId="1" xfId="1" applyNumberFormat="1" applyFont="1" applyBorder="1"/>
    <xf numFmtId="2" fontId="6" fillId="0" borderId="1" xfId="1" applyNumberFormat="1" applyFont="1" applyBorder="1"/>
    <xf numFmtId="0" fontId="10" fillId="0" borderId="1" xfId="1" applyFont="1" applyBorder="1"/>
    <xf numFmtId="0" fontId="11" fillId="0" borderId="1" xfId="0" applyFont="1" applyBorder="1"/>
    <xf numFmtId="2" fontId="10" fillId="0" borderId="1" xfId="1" applyNumberFormat="1" applyFont="1" applyBorder="1"/>
    <xf numFmtId="0" fontId="12" fillId="0" borderId="1" xfId="0" applyFont="1" applyBorder="1"/>
    <xf numFmtId="49" fontId="0" fillId="0" borderId="0" xfId="0" applyNumberFormat="1" applyAlignment="1">
      <alignment vertical="center" wrapText="1"/>
    </xf>
    <xf numFmtId="1" fontId="1" fillId="0" borderId="5" xfId="1" applyNumberFormat="1" applyBorder="1" applyAlignment="1">
      <alignment horizontal="center"/>
    </xf>
    <xf numFmtId="49" fontId="0" fillId="0" borderId="7" xfId="0" applyNumberFormat="1" applyBorder="1"/>
    <xf numFmtId="0" fontId="0" fillId="0" borderId="5" xfId="0" applyBorder="1"/>
    <xf numFmtId="0" fontId="0" fillId="0" borderId="7" xfId="0" applyBorder="1"/>
    <xf numFmtId="0" fontId="0" fillId="0" borderId="8" xfId="0" applyBorder="1"/>
    <xf numFmtId="1" fontId="0" fillId="2" borderId="1" xfId="0" applyNumberFormat="1" applyFill="1" applyBorder="1"/>
    <xf numFmtId="164" fontId="0" fillId="0" borderId="9" xfId="0" applyNumberFormat="1" applyBorder="1"/>
    <xf numFmtId="164" fontId="0" fillId="0" borderId="9" xfId="2" applyFont="1" applyBorder="1"/>
    <xf numFmtId="164" fontId="0" fillId="0" borderId="15" xfId="0" applyNumberFormat="1" applyBorder="1"/>
    <xf numFmtId="164" fontId="0" fillId="0" borderId="16" xfId="2" applyFont="1" applyBorder="1"/>
    <xf numFmtId="9" fontId="0" fillId="2" borderId="1" xfId="0" applyNumberFormat="1" applyFill="1" applyBorder="1" applyAlignment="1">
      <alignment horizontal="center"/>
    </xf>
    <xf numFmtId="2" fontId="13" fillId="0" borderId="1" xfId="1" applyNumberFormat="1" applyFont="1" applyBorder="1"/>
    <xf numFmtId="0" fontId="14" fillId="0" borderId="1" xfId="0" applyFont="1" applyBorder="1"/>
    <xf numFmtId="0" fontId="13" fillId="0" borderId="1" xfId="1" applyFont="1" applyBorder="1"/>
    <xf numFmtId="0" fontId="7" fillId="0" borderId="0" xfId="0" applyFont="1" applyAlignment="1">
      <alignment horizontal="center"/>
    </xf>
    <xf numFmtId="0" fontId="9" fillId="4" borderId="13" xfId="0" applyFont="1" applyFill="1" applyBorder="1" applyAlignment="1">
      <alignment horizontal="center"/>
    </xf>
    <xf numFmtId="2" fontId="1" fillId="0" borderId="1" xfId="1" applyNumberFormat="1" applyBorder="1"/>
    <xf numFmtId="0" fontId="1" fillId="0" borderId="1" xfId="1" applyBorder="1"/>
    <xf numFmtId="0" fontId="1" fillId="6" borderId="1" xfId="1" applyFill="1" applyBorder="1"/>
    <xf numFmtId="2" fontId="1" fillId="6" borderId="1" xfId="1" applyNumberFormat="1" applyFill="1" applyBorder="1"/>
    <xf numFmtId="0" fontId="1" fillId="7" borderId="1" xfId="1" applyFill="1" applyBorder="1"/>
    <xf numFmtId="2" fontId="1" fillId="7" borderId="1" xfId="1" applyNumberFormat="1" applyFill="1" applyBorder="1"/>
    <xf numFmtId="2" fontId="1" fillId="2" borderId="1" xfId="1" applyNumberFormat="1" applyFill="1" applyBorder="1"/>
    <xf numFmtId="0" fontId="1" fillId="2" borderId="6" xfId="1" applyFill="1" applyBorder="1"/>
    <xf numFmtId="0" fontId="17" fillId="0" borderId="1" xfId="0" applyFont="1" applyBorder="1"/>
    <xf numFmtId="0" fontId="17" fillId="0" borderId="6" xfId="0" applyFont="1" applyBorder="1"/>
    <xf numFmtId="0" fontId="1" fillId="0" borderId="6" xfId="1" applyBorder="1"/>
    <xf numFmtId="0" fontId="18" fillId="0" borderId="1" xfId="1" applyFont="1" applyBorder="1"/>
    <xf numFmtId="0" fontId="16" fillId="0" borderId="1" xfId="0" applyFont="1" applyBorder="1"/>
    <xf numFmtId="0" fontId="16" fillId="0" borderId="6" xfId="0" applyFont="1" applyBorder="1"/>
    <xf numFmtId="0" fontId="18" fillId="3" borderId="1" xfId="1" applyFont="1" applyFill="1" applyBorder="1"/>
    <xf numFmtId="2" fontId="18" fillId="3" borderId="1" xfId="1" applyNumberFormat="1" applyFont="1" applyFill="1" applyBorder="1"/>
    <xf numFmtId="0" fontId="18" fillId="9" borderId="1" xfId="1" applyFont="1" applyFill="1" applyBorder="1"/>
    <xf numFmtId="2" fontId="18" fillId="9" borderId="1" xfId="1" applyNumberFormat="1" applyFont="1" applyFill="1" applyBorder="1"/>
    <xf numFmtId="2" fontId="18" fillId="5" borderId="1" xfId="1" applyNumberFormat="1" applyFont="1" applyFill="1" applyBorder="1"/>
    <xf numFmtId="0" fontId="18" fillId="5" borderId="6" xfId="1" applyFont="1" applyFill="1" applyBorder="1"/>
    <xf numFmtId="2" fontId="18" fillId="0" borderId="1" xfId="1" applyNumberFormat="1" applyFont="1" applyBorder="1"/>
    <xf numFmtId="0" fontId="18" fillId="0" borderId="6" xfId="1" applyFont="1" applyBorder="1"/>
    <xf numFmtId="1" fontId="19" fillId="0" borderId="5" xfId="1" applyNumberFormat="1" applyFont="1" applyBorder="1" applyAlignment="1">
      <alignment horizontal="center"/>
    </xf>
    <xf numFmtId="164" fontId="0" fillId="0" borderId="0" xfId="2" applyFont="1"/>
    <xf numFmtId="0" fontId="20" fillId="3" borderId="13" xfId="0" applyFont="1" applyFill="1" applyBorder="1" applyAlignment="1">
      <alignment horizontal="center"/>
    </xf>
    <xf numFmtId="0" fontId="20" fillId="5" borderId="13" xfId="0" applyFont="1" applyFill="1" applyBorder="1" applyAlignment="1">
      <alignment horizontal="center"/>
    </xf>
    <xf numFmtId="0" fontId="20" fillId="9" borderId="13" xfId="0" applyFont="1" applyFill="1" applyBorder="1" applyAlignment="1">
      <alignment horizontal="center"/>
    </xf>
    <xf numFmtId="0" fontId="18" fillId="8" borderId="1" xfId="1" applyFont="1" applyFill="1" applyBorder="1"/>
    <xf numFmtId="2" fontId="18" fillId="8" borderId="1" xfId="1" applyNumberFormat="1" applyFont="1" applyFill="1" applyBorder="1"/>
    <xf numFmtId="0" fontId="1" fillId="4" borderId="1" xfId="1" applyFill="1" applyBorder="1"/>
    <xf numFmtId="2" fontId="1" fillId="4" borderId="1" xfId="1" applyNumberFormat="1" applyFill="1" applyBorder="1"/>
    <xf numFmtId="0" fontId="9" fillId="0" borderId="0" xfId="0" applyFont="1" applyAlignment="1">
      <alignment horizontal="center"/>
    </xf>
    <xf numFmtId="0" fontId="9" fillId="0" borderId="0" xfId="0" applyFont="1"/>
    <xf numFmtId="49" fontId="9" fillId="0" borderId="0" xfId="0" applyNumberFormat="1" applyFont="1"/>
    <xf numFmtId="0" fontId="0" fillId="0" borderId="0" xfId="0" applyAlignment="1">
      <alignment horizontal="center"/>
    </xf>
    <xf numFmtId="0" fontId="0" fillId="0" borderId="0" xfId="0" applyAlignment="1">
      <alignment horizontal="right"/>
    </xf>
    <xf numFmtId="164" fontId="0" fillId="0" borderId="26" xfId="0" applyNumberFormat="1" applyBorder="1"/>
    <xf numFmtId="164" fontId="0" fillId="0" borderId="19" xfId="2" applyFont="1" applyBorder="1"/>
    <xf numFmtId="49" fontId="0" fillId="0" borderId="0" xfId="0" applyNumberFormat="1"/>
    <xf numFmtId="164" fontId="0" fillId="0" borderId="25" xfId="2" applyFont="1" applyBorder="1" applyAlignment="1">
      <alignment horizontal="center"/>
    </xf>
    <xf numFmtId="0" fontId="0" fillId="0" borderId="25" xfId="0" applyBorder="1" applyAlignment="1">
      <alignment horizontal="center"/>
    </xf>
    <xf numFmtId="49" fontId="0" fillId="0" borderId="27" xfId="0" applyNumberFormat="1" applyBorder="1"/>
    <xf numFmtId="0" fontId="0" fillId="0" borderId="28" xfId="0" applyBorder="1" applyAlignment="1">
      <alignment horizontal="center"/>
    </xf>
    <xf numFmtId="0" fontId="0" fillId="0" borderId="28" xfId="0" applyBorder="1"/>
    <xf numFmtId="0" fontId="0" fillId="2" borderId="29" xfId="0" applyFill="1" applyBorder="1" applyAlignment="1">
      <alignment horizontal="center"/>
    </xf>
    <xf numFmtId="0" fontId="20" fillId="8" borderId="13" xfId="0" applyFont="1" applyFill="1" applyBorder="1" applyAlignment="1">
      <alignment horizontal="center"/>
    </xf>
    <xf numFmtId="0" fontId="9" fillId="6" borderId="13" xfId="0" applyFont="1" applyFill="1" applyBorder="1" applyAlignment="1">
      <alignment horizontal="center"/>
    </xf>
    <xf numFmtId="0" fontId="9" fillId="7" borderId="13" xfId="0" applyFont="1" applyFill="1" applyBorder="1" applyAlignment="1">
      <alignment horizontal="center"/>
    </xf>
    <xf numFmtId="0" fontId="9" fillId="2" borderId="13" xfId="0" applyFont="1" applyFill="1" applyBorder="1" applyAlignment="1">
      <alignment horizontal="center"/>
    </xf>
    <xf numFmtId="164" fontId="0" fillId="0" borderId="31" xfId="2" applyFont="1" applyBorder="1"/>
    <xf numFmtId="164" fontId="0" fillId="0" borderId="17" xfId="2" applyFont="1" applyBorder="1"/>
    <xf numFmtId="0" fontId="22" fillId="3" borderId="1" xfId="3" applyFont="1" applyFill="1" applyBorder="1"/>
    <xf numFmtId="0" fontId="23" fillId="4" borderId="1" xfId="3" applyFont="1" applyFill="1" applyBorder="1"/>
    <xf numFmtId="0" fontId="22" fillId="9" borderId="1" xfId="3" applyFont="1" applyFill="1" applyBorder="1"/>
    <xf numFmtId="0" fontId="22" fillId="5" borderId="1" xfId="3" applyFont="1" applyFill="1" applyBorder="1"/>
    <xf numFmtId="0" fontId="22" fillId="8" borderId="1" xfId="3" applyFont="1" applyFill="1" applyBorder="1"/>
    <xf numFmtId="0" fontId="23" fillId="6" borderId="1" xfId="3" applyFont="1" applyFill="1" applyBorder="1"/>
    <xf numFmtId="0" fontId="23" fillId="7" borderId="1" xfId="3" applyFont="1" applyFill="1" applyBorder="1"/>
    <xf numFmtId="0" fontId="23" fillId="2" borderId="1" xfId="3" applyFont="1" applyFill="1" applyBorder="1"/>
    <xf numFmtId="0" fontId="2" fillId="0" borderId="9" xfId="1" applyFont="1" applyBorder="1" applyAlignment="1">
      <alignment horizontal="center"/>
    </xf>
    <xf numFmtId="0" fontId="2" fillId="0" borderId="10" xfId="1" applyFont="1" applyBorder="1" applyAlignment="1">
      <alignment horizontal="center"/>
    </xf>
    <xf numFmtId="0" fontId="2" fillId="0" borderId="24" xfId="1" applyFont="1" applyBorder="1" applyAlignment="1">
      <alignment horizontal="center"/>
    </xf>
    <xf numFmtId="49" fontId="0" fillId="0" borderId="0" xfId="0" applyNumberFormat="1" applyAlignment="1">
      <alignment horizontal="left" wrapText="1"/>
    </xf>
    <xf numFmtId="0" fontId="1" fillId="6" borderId="18" xfId="1" applyFill="1" applyBorder="1" applyAlignment="1">
      <alignment horizontal="center" vertical="center" wrapText="1"/>
    </xf>
    <xf numFmtId="0" fontId="1" fillId="6" borderId="19" xfId="1" applyFill="1" applyBorder="1" applyAlignment="1">
      <alignment horizontal="center" vertical="center" wrapText="1"/>
    </xf>
    <xf numFmtId="0" fontId="1" fillId="0" borderId="18" xfId="1" applyBorder="1" applyAlignment="1">
      <alignment horizontal="center" vertical="center"/>
    </xf>
    <xf numFmtId="0" fontId="1" fillId="0" borderId="19" xfId="1" applyBorder="1" applyAlignment="1">
      <alignment horizontal="center" vertical="center"/>
    </xf>
    <xf numFmtId="0" fontId="1" fillId="7" borderId="18" xfId="1" applyFill="1" applyBorder="1" applyAlignment="1">
      <alignment horizontal="center" vertical="center" wrapText="1"/>
    </xf>
    <xf numFmtId="0" fontId="1" fillId="7" borderId="19" xfId="1" applyFill="1" applyBorder="1" applyAlignment="1">
      <alignment horizontal="center" vertical="center" wrapText="1"/>
    </xf>
    <xf numFmtId="0" fontId="1" fillId="2" borderId="18" xfId="1" applyFill="1" applyBorder="1" applyAlignment="1">
      <alignment horizontal="center" vertical="center" wrapText="1"/>
    </xf>
    <xf numFmtId="0" fontId="1" fillId="2" borderId="19" xfId="1" applyFill="1" applyBorder="1" applyAlignment="1">
      <alignment horizontal="center" vertical="center" wrapText="1"/>
    </xf>
    <xf numFmtId="0" fontId="17" fillId="0" borderId="22" xfId="0" applyFont="1" applyBorder="1" applyAlignment="1">
      <alignment horizontal="center"/>
    </xf>
    <xf numFmtId="0" fontId="17" fillId="0" borderId="23" xfId="0" applyFont="1" applyBorder="1" applyAlignment="1">
      <alignment horizontal="center"/>
    </xf>
    <xf numFmtId="0" fontId="18" fillId="0" borderId="18" xfId="1" applyFont="1" applyBorder="1" applyAlignment="1">
      <alignment horizontal="center" vertical="center"/>
    </xf>
    <xf numFmtId="0" fontId="18" fillId="0" borderId="19" xfId="1" applyFont="1" applyBorder="1" applyAlignment="1">
      <alignment horizontal="center" vertical="center"/>
    </xf>
    <xf numFmtId="0" fontId="7" fillId="0" borderId="0" xfId="0" applyFont="1" applyAlignment="1">
      <alignment horizontal="center" vertical="center"/>
    </xf>
    <xf numFmtId="0" fontId="1" fillId="0" borderId="20" xfId="1" applyBorder="1" applyAlignment="1">
      <alignment horizontal="center" wrapText="1"/>
    </xf>
    <xf numFmtId="0" fontId="1" fillId="0" borderId="21" xfId="1" applyBorder="1" applyAlignment="1">
      <alignment horizontal="center" wrapText="1"/>
    </xf>
    <xf numFmtId="0" fontId="18" fillId="0" borderId="18" xfId="1" applyFont="1" applyBorder="1" applyAlignment="1">
      <alignment horizontal="center"/>
    </xf>
    <xf numFmtId="0" fontId="18" fillId="0" borderId="19" xfId="1" applyFont="1" applyBorder="1" applyAlignment="1">
      <alignment horizontal="center"/>
    </xf>
    <xf numFmtId="0" fontId="18" fillId="8" borderId="18" xfId="1" applyFont="1" applyFill="1" applyBorder="1" applyAlignment="1">
      <alignment horizontal="center" vertical="center" wrapText="1"/>
    </xf>
    <xf numFmtId="0" fontId="18" fillId="8" borderId="19" xfId="1" applyFont="1" applyFill="1" applyBorder="1" applyAlignment="1">
      <alignment horizontal="center" vertical="center" wrapText="1"/>
    </xf>
    <xf numFmtId="49" fontId="0" fillId="0" borderId="9" xfId="0" applyNumberFormat="1" applyBorder="1" applyAlignment="1">
      <alignment horizontal="center" vertical="center" wrapText="1"/>
    </xf>
    <xf numFmtId="49" fontId="0" fillId="0" borderId="10" xfId="0" applyNumberFormat="1" applyBorder="1" applyAlignment="1">
      <alignment horizontal="center" vertical="center" wrapText="1"/>
    </xf>
    <xf numFmtId="49" fontId="0" fillId="0" borderId="11" xfId="0" applyNumberFormat="1" applyBorder="1" applyAlignment="1">
      <alignment horizontal="center" vertical="center" wrapText="1"/>
    </xf>
    <xf numFmtId="0" fontId="9" fillId="0" borderId="0" xfId="0" applyFont="1" applyAlignment="1">
      <alignment horizontal="right"/>
    </xf>
    <xf numFmtId="0" fontId="15" fillId="0" borderId="0" xfId="0" applyFont="1" applyAlignment="1">
      <alignment horizontal="center"/>
    </xf>
    <xf numFmtId="0" fontId="9" fillId="0" borderId="0" xfId="0" applyFont="1" applyAlignment="1">
      <alignment horizontal="center"/>
    </xf>
    <xf numFmtId="0" fontId="18" fillId="3" borderId="18" xfId="1" applyFont="1" applyFill="1" applyBorder="1" applyAlignment="1">
      <alignment horizontal="center" vertical="center" wrapText="1"/>
    </xf>
    <xf numFmtId="0" fontId="18" fillId="3" borderId="19" xfId="1" applyFont="1" applyFill="1" applyBorder="1" applyAlignment="1">
      <alignment horizontal="center" vertical="center" wrapText="1"/>
    </xf>
    <xf numFmtId="0" fontId="1" fillId="4" borderId="18" xfId="1" applyFill="1" applyBorder="1" applyAlignment="1">
      <alignment horizontal="center" vertical="center" wrapText="1"/>
    </xf>
    <xf numFmtId="0" fontId="1" fillId="4" borderId="19" xfId="1" applyFill="1" applyBorder="1" applyAlignment="1">
      <alignment horizontal="center" vertical="center" wrapText="1"/>
    </xf>
    <xf numFmtId="0" fontId="18" fillId="9" borderId="18" xfId="1" applyFont="1" applyFill="1" applyBorder="1" applyAlignment="1">
      <alignment horizontal="center" vertical="center" wrapText="1"/>
    </xf>
    <xf numFmtId="0" fontId="18" fillId="9" borderId="19" xfId="1" applyFont="1" applyFill="1" applyBorder="1" applyAlignment="1">
      <alignment horizontal="center" vertical="center" wrapText="1"/>
    </xf>
    <xf numFmtId="0" fontId="16" fillId="0" borderId="22" xfId="0" applyFont="1" applyBorder="1" applyAlignment="1">
      <alignment horizontal="center"/>
    </xf>
    <xf numFmtId="0" fontId="16" fillId="0" borderId="23" xfId="0" applyFont="1" applyBorder="1" applyAlignment="1">
      <alignment horizontal="center"/>
    </xf>
    <xf numFmtId="0" fontId="18" fillId="5" borderId="18" xfId="1" applyFont="1" applyFill="1" applyBorder="1" applyAlignment="1">
      <alignment horizontal="center" vertical="center" wrapText="1"/>
    </xf>
    <xf numFmtId="0" fontId="18" fillId="5" borderId="19" xfId="1" applyFont="1" applyFill="1" applyBorder="1" applyAlignment="1">
      <alignment horizontal="center" vertical="center" wrapText="1"/>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20" fillId="3" borderId="14" xfId="0" applyFont="1" applyFill="1"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0" fillId="2" borderId="1" xfId="0" applyFill="1" applyBorder="1" applyAlignment="1">
      <alignment horizontal="left"/>
    </xf>
    <xf numFmtId="0" fontId="0" fillId="0" borderId="8" xfId="0" applyBorder="1" applyAlignment="1">
      <alignment horizontal="left"/>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9" fillId="4" borderId="12" xfId="0" applyFont="1" applyFill="1" applyBorder="1" applyAlignment="1">
      <alignment horizontal="center"/>
    </xf>
    <xf numFmtId="0" fontId="9" fillId="4" borderId="13" xfId="0" applyFont="1" applyFill="1" applyBorder="1" applyAlignment="1">
      <alignment horizontal="center"/>
    </xf>
    <xf numFmtId="0" fontId="9" fillId="4" borderId="14" xfId="0" applyFont="1" applyFill="1" applyBorder="1" applyAlignment="1">
      <alignment horizontal="center"/>
    </xf>
    <xf numFmtId="0" fontId="20" fillId="9" borderId="12" xfId="0" applyFont="1" applyFill="1" applyBorder="1" applyAlignment="1">
      <alignment horizontal="center"/>
    </xf>
    <xf numFmtId="0" fontId="20" fillId="9" borderId="13" xfId="0" applyFont="1" applyFill="1" applyBorder="1" applyAlignment="1">
      <alignment horizontal="center"/>
    </xf>
    <xf numFmtId="0" fontId="20" fillId="9" borderId="14" xfId="0" applyFont="1" applyFill="1" applyBorder="1" applyAlignment="1">
      <alignment horizontal="center"/>
    </xf>
    <xf numFmtId="0" fontId="20" fillId="5" borderId="12" xfId="0" applyFont="1" applyFill="1" applyBorder="1" applyAlignment="1">
      <alignment horizontal="center"/>
    </xf>
    <xf numFmtId="0" fontId="20" fillId="5" borderId="13" xfId="0" applyFont="1" applyFill="1" applyBorder="1" applyAlignment="1">
      <alignment horizontal="center"/>
    </xf>
    <xf numFmtId="0" fontId="20" fillId="5" borderId="14" xfId="0" applyFont="1" applyFill="1" applyBorder="1" applyAlignment="1">
      <alignment horizontal="center"/>
    </xf>
    <xf numFmtId="0" fontId="20" fillId="8" borderId="12" xfId="0" applyFont="1" applyFill="1" applyBorder="1" applyAlignment="1">
      <alignment horizontal="center"/>
    </xf>
    <xf numFmtId="0" fontId="20" fillId="8" borderId="13" xfId="0" applyFont="1" applyFill="1" applyBorder="1" applyAlignment="1">
      <alignment horizontal="center"/>
    </xf>
    <xf numFmtId="0" fontId="20" fillId="8" borderId="14" xfId="0" applyFont="1" applyFill="1" applyBorder="1" applyAlignment="1">
      <alignment horizontal="center"/>
    </xf>
    <xf numFmtId="0" fontId="9" fillId="6" borderId="12" xfId="0" applyFont="1" applyFill="1" applyBorder="1" applyAlignment="1">
      <alignment horizontal="center"/>
    </xf>
    <xf numFmtId="0" fontId="9" fillId="6" borderId="13" xfId="0" applyFont="1" applyFill="1" applyBorder="1" applyAlignment="1">
      <alignment horizontal="center"/>
    </xf>
    <xf numFmtId="0" fontId="9" fillId="6" borderId="14" xfId="0" applyFont="1" applyFill="1" applyBorder="1" applyAlignment="1">
      <alignment horizontal="center"/>
    </xf>
    <xf numFmtId="0" fontId="9" fillId="7" borderId="12" xfId="0" applyFont="1" applyFill="1" applyBorder="1" applyAlignment="1">
      <alignment horizontal="center"/>
    </xf>
    <xf numFmtId="0" fontId="9" fillId="7" borderId="13" xfId="0" applyFont="1" applyFill="1" applyBorder="1" applyAlignment="1">
      <alignment horizontal="center"/>
    </xf>
    <xf numFmtId="0" fontId="9" fillId="7" borderId="14" xfId="0" applyFont="1" applyFill="1" applyBorder="1" applyAlignment="1">
      <alignment horizontal="center"/>
    </xf>
    <xf numFmtId="0" fontId="9" fillId="2" borderId="12" xfId="0" applyFont="1" applyFill="1" applyBorder="1" applyAlignment="1">
      <alignment horizontal="center"/>
    </xf>
    <xf numFmtId="0" fontId="9" fillId="2" borderId="13" xfId="0" applyFont="1" applyFill="1" applyBorder="1" applyAlignment="1">
      <alignment horizontal="center"/>
    </xf>
    <xf numFmtId="0" fontId="9" fillId="2" borderId="14" xfId="0" applyFont="1" applyFill="1" applyBorder="1" applyAlignment="1">
      <alignment horizontal="center"/>
    </xf>
    <xf numFmtId="0" fontId="0" fillId="0" borderId="0" xfId="0" applyAlignment="1">
      <alignment horizontal="center"/>
    </xf>
    <xf numFmtId="0" fontId="1" fillId="0" borderId="3" xfId="1" applyFont="1" applyBorder="1" applyAlignment="1">
      <alignment wrapText="1"/>
    </xf>
    <xf numFmtId="0" fontId="1" fillId="0" borderId="3" xfId="1" applyFont="1" applyBorder="1"/>
    <xf numFmtId="0" fontId="1" fillId="0" borderId="5" xfId="1" applyFont="1" applyBorder="1" applyAlignment="1">
      <alignment vertical="center" wrapText="1"/>
    </xf>
  </cellXfs>
  <cellStyles count="4">
    <cellStyle name="Link" xfId="3" builtinId="8"/>
    <cellStyle name="Normal" xfId="0" builtinId="0"/>
    <cellStyle name="Normal 2" xfId="1" xr:uid="{00000000-0005-0000-0000-000001000000}"/>
    <cellStyle name="Valuta" xfId="2" builtinId="4"/>
  </cellStyles>
  <dxfs count="0"/>
  <tableStyles count="0" defaultTableStyle="TableStyleMedium2" defaultPivotStyle="PivotStyleLight16"/>
  <colors>
    <mruColors>
      <color rgb="FF00FFFF"/>
      <color rgb="FF00FF00"/>
      <color rgb="FFFF00FF"/>
      <color rgb="FF0000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3f-my.sharepoint.com/personal/kim_eriksen_3f_dk/Documents/Opm&#229;lerforeningens%20hjemmeside/T&#248;mrer_standartpriser/Prisliste%20till&#230;g,%20Skal%20rettes%20ved%20hver%20ny%20OK.xlsm" TargetMode="External"/><Relationship Id="rId1" Type="http://schemas.openxmlformats.org/officeDocument/2006/relationships/externalLinkPath" Target="/personal/kim_eriksen_3f_dk/Documents/Opm&#229;lerforeningens%20hjemmeside/T&#248;mrer_standartpriser/Prisliste%20till&#230;g,%20Skal%20rettes%20ved%20hver%20ny%20O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sliste tillæg"/>
    </sheetNames>
    <sheetDataSet>
      <sheetData sheetId="0">
        <row r="3">
          <cell r="B3" t="str">
            <v>Det aktuelle års tillæg</v>
          </cell>
          <cell r="C3" t="str">
            <v>Samlet Prisliste tillæg</v>
          </cell>
        </row>
        <row r="4">
          <cell r="A4">
            <v>2014</v>
          </cell>
          <cell r="B4">
            <v>1</v>
          </cell>
          <cell r="C4">
            <v>1</v>
          </cell>
        </row>
        <row r="5">
          <cell r="A5">
            <v>2015</v>
          </cell>
          <cell r="B5">
            <v>1.014</v>
          </cell>
          <cell r="C5">
            <v>1.014</v>
          </cell>
        </row>
        <row r="6">
          <cell r="A6">
            <v>2016</v>
          </cell>
          <cell r="B6">
            <v>1.0189999999999999</v>
          </cell>
          <cell r="C6">
            <v>1.033266</v>
          </cell>
          <cell r="I6">
            <v>2023</v>
          </cell>
        </row>
        <row r="7">
          <cell r="A7">
            <v>2017</v>
          </cell>
          <cell r="B7">
            <v>1.018</v>
          </cell>
          <cell r="C7">
            <v>1.0518647880000001</v>
          </cell>
        </row>
        <row r="8">
          <cell r="A8">
            <v>2018</v>
          </cell>
          <cell r="B8">
            <v>1.0189999999999999</v>
          </cell>
          <cell r="C8">
            <v>1.0718502189720001</v>
          </cell>
        </row>
        <row r="9">
          <cell r="A9">
            <v>2019</v>
          </cell>
          <cell r="B9">
            <v>1.0209999999999999</v>
          </cell>
          <cell r="C9">
            <v>1.0943590735704121</v>
          </cell>
        </row>
        <row r="10">
          <cell r="A10">
            <v>2020</v>
          </cell>
          <cell r="B10">
            <v>1.0209999999999999</v>
          </cell>
          <cell r="C10">
            <v>1.1173406141153905</v>
          </cell>
        </row>
        <row r="11">
          <cell r="A11">
            <v>2021</v>
          </cell>
          <cell r="B11">
            <v>1.0209999999999999</v>
          </cell>
          <cell r="C11">
            <v>1.1408047670118135</v>
          </cell>
        </row>
        <row r="12">
          <cell r="A12">
            <v>2022</v>
          </cell>
          <cell r="B12">
            <v>1.0209999999999999</v>
          </cell>
          <cell r="C12">
            <v>1.1647616671190615</v>
          </cell>
        </row>
        <row r="13">
          <cell r="A13">
            <v>2023</v>
          </cell>
          <cell r="B13">
            <v>1.04</v>
          </cell>
          <cell r="C13">
            <v>1.211352133803824</v>
          </cell>
        </row>
        <row r="14">
          <cell r="A14">
            <v>2024</v>
          </cell>
          <cell r="C14">
            <v>0</v>
          </cell>
        </row>
        <row r="15">
          <cell r="A15">
            <v>2025</v>
          </cell>
          <cell r="C15">
            <v>0</v>
          </cell>
        </row>
        <row r="16">
          <cell r="A16">
            <v>2026</v>
          </cell>
          <cell r="C16">
            <v>0</v>
          </cell>
        </row>
        <row r="17">
          <cell r="A17">
            <v>2027</v>
          </cell>
          <cell r="C17">
            <v>0</v>
          </cell>
        </row>
        <row r="18">
          <cell r="A18">
            <v>2028</v>
          </cell>
          <cell r="C18">
            <v>0</v>
          </cell>
        </row>
        <row r="19">
          <cell r="A19">
            <v>2029</v>
          </cell>
          <cell r="C19">
            <v>0</v>
          </cell>
        </row>
        <row r="20">
          <cell r="A20">
            <v>2030</v>
          </cell>
          <cell r="C20">
            <v>0</v>
          </cell>
        </row>
        <row r="21">
          <cell r="A21">
            <v>2031</v>
          </cell>
          <cell r="C21">
            <v>0</v>
          </cell>
        </row>
        <row r="22">
          <cell r="A22">
            <v>2032</v>
          </cell>
          <cell r="C22">
            <v>0</v>
          </cell>
        </row>
        <row r="23">
          <cell r="A23">
            <v>2033</v>
          </cell>
          <cell r="C23">
            <v>0</v>
          </cell>
        </row>
        <row r="24">
          <cell r="A24">
            <v>2034</v>
          </cell>
          <cell r="C24">
            <v>0</v>
          </cell>
        </row>
        <row r="25">
          <cell r="A25">
            <v>2035</v>
          </cell>
          <cell r="C25">
            <v>0</v>
          </cell>
        </row>
        <row r="26">
          <cell r="A26">
            <v>2036</v>
          </cell>
          <cell r="C26">
            <v>0</v>
          </cell>
        </row>
        <row r="27">
          <cell r="A27">
            <v>2037</v>
          </cell>
          <cell r="C27">
            <v>0</v>
          </cell>
        </row>
        <row r="28">
          <cell r="A28">
            <v>2038</v>
          </cell>
          <cell r="C28">
            <v>0</v>
          </cell>
        </row>
        <row r="29">
          <cell r="A29">
            <v>2039</v>
          </cell>
          <cell r="C29">
            <v>0</v>
          </cell>
        </row>
        <row r="30">
          <cell r="A30">
            <v>2040</v>
          </cell>
          <cell r="C30">
            <v>0</v>
          </cell>
        </row>
        <row r="31">
          <cell r="A31">
            <v>2041</v>
          </cell>
          <cell r="C31">
            <v>0</v>
          </cell>
        </row>
        <row r="32">
          <cell r="A32">
            <v>2042</v>
          </cell>
          <cell r="C32">
            <v>0</v>
          </cell>
        </row>
        <row r="33">
          <cell r="A33">
            <v>2043</v>
          </cell>
          <cell r="C33">
            <v>0</v>
          </cell>
        </row>
        <row r="34">
          <cell r="A34">
            <v>2044</v>
          </cell>
          <cell r="C34">
            <v>0</v>
          </cell>
        </row>
        <row r="35">
          <cell r="A35">
            <v>2045</v>
          </cell>
          <cell r="C35">
            <v>0</v>
          </cell>
        </row>
        <row r="36">
          <cell r="A36">
            <v>2046</v>
          </cell>
          <cell r="C36">
            <v>0</v>
          </cell>
        </row>
        <row r="37">
          <cell r="A37">
            <v>2047</v>
          </cell>
          <cell r="C37">
            <v>0</v>
          </cell>
        </row>
        <row r="38">
          <cell r="A38">
            <v>2048</v>
          </cell>
          <cell r="C38">
            <v>0</v>
          </cell>
        </row>
        <row r="39">
          <cell r="A39">
            <v>2049</v>
          </cell>
          <cell r="C39">
            <v>0</v>
          </cell>
        </row>
        <row r="40">
          <cell r="A40">
            <v>2050</v>
          </cell>
          <cell r="C40">
            <v>0</v>
          </cell>
        </row>
        <row r="41">
          <cell r="A41">
            <v>2051</v>
          </cell>
          <cell r="C41">
            <v>0</v>
          </cell>
        </row>
        <row r="42">
          <cell r="A42">
            <v>2052</v>
          </cell>
          <cell r="C42">
            <v>0</v>
          </cell>
        </row>
        <row r="43">
          <cell r="A43">
            <v>2053</v>
          </cell>
          <cell r="C43">
            <v>0</v>
          </cell>
        </row>
        <row r="44">
          <cell r="A44">
            <v>2054</v>
          </cell>
          <cell r="C44">
            <v>0</v>
          </cell>
        </row>
        <row r="45">
          <cell r="A45">
            <v>2055</v>
          </cell>
          <cell r="C45">
            <v>0</v>
          </cell>
        </row>
        <row r="46">
          <cell r="A46">
            <v>2056</v>
          </cell>
          <cell r="C46">
            <v>0</v>
          </cell>
        </row>
        <row r="47">
          <cell r="A47">
            <v>2057</v>
          </cell>
          <cell r="C47">
            <v>0</v>
          </cell>
        </row>
        <row r="48">
          <cell r="A48">
            <v>2058</v>
          </cell>
          <cell r="C48">
            <v>0</v>
          </cell>
        </row>
        <row r="49">
          <cell r="A49">
            <v>2059</v>
          </cell>
          <cell r="C49">
            <v>0</v>
          </cell>
        </row>
        <row r="50">
          <cell r="A50">
            <v>2060</v>
          </cell>
          <cell r="C50">
            <v>0</v>
          </cell>
        </row>
        <row r="51">
          <cell r="A51">
            <v>2061</v>
          </cell>
          <cell r="C51">
            <v>0</v>
          </cell>
        </row>
        <row r="52">
          <cell r="A52">
            <v>2062</v>
          </cell>
          <cell r="C52">
            <v>0</v>
          </cell>
        </row>
        <row r="53">
          <cell r="A53">
            <v>2063</v>
          </cell>
          <cell r="C53">
            <v>0</v>
          </cell>
        </row>
        <row r="54">
          <cell r="A54">
            <v>2064</v>
          </cell>
          <cell r="C54">
            <v>0</v>
          </cell>
        </row>
        <row r="55">
          <cell r="A55">
            <v>2065</v>
          </cell>
          <cell r="C55">
            <v>0</v>
          </cell>
        </row>
        <row r="56">
          <cell r="A56">
            <v>2066</v>
          </cell>
          <cell r="C56">
            <v>0</v>
          </cell>
        </row>
        <row r="57">
          <cell r="A57">
            <v>2067</v>
          </cell>
          <cell r="C57">
            <v>0</v>
          </cell>
        </row>
        <row r="58">
          <cell r="A58">
            <v>2068</v>
          </cell>
          <cell r="C58">
            <v>0</v>
          </cell>
        </row>
        <row r="59">
          <cell r="A59">
            <v>2069</v>
          </cell>
          <cell r="C59">
            <v>0</v>
          </cell>
        </row>
        <row r="60">
          <cell r="A60">
            <v>2070</v>
          </cell>
          <cell r="C60">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2:O57"/>
  <sheetViews>
    <sheetView tabSelected="1" topLeftCell="A4" workbookViewId="0">
      <selection activeCell="A15" sqref="A15:N15"/>
    </sheetView>
  </sheetViews>
  <sheetFormatPr defaultRowHeight="12.75"/>
  <cols>
    <col min="1" max="1" width="13.75" customWidth="1"/>
    <col min="2" max="2" width="8.75" customWidth="1"/>
    <col min="3" max="3" width="7.125" customWidth="1"/>
    <col min="4" max="4" width="5.625" customWidth="1"/>
    <col min="5" max="5" width="8.75" customWidth="1"/>
    <col min="6" max="6" width="7.125" customWidth="1"/>
    <col min="7" max="7" width="5.625" customWidth="1"/>
    <col min="8" max="8" width="8.75" customWidth="1"/>
    <col min="9" max="9" width="7.125" customWidth="1"/>
    <col min="10" max="10" width="5.625" customWidth="1"/>
    <col min="11" max="11" width="8.75" customWidth="1"/>
    <col min="12" max="12" width="7.125" customWidth="1"/>
    <col min="13" max="13" width="5.625" customWidth="1"/>
    <col min="14" max="14" width="10.75" customWidth="1"/>
    <col min="19" max="20" width="10.5" bestFit="1" customWidth="1"/>
  </cols>
  <sheetData>
    <row r="2" spans="1:15" ht="12.75" customHeight="1">
      <c r="A2" s="122" t="s">
        <v>0</v>
      </c>
      <c r="B2" s="122"/>
      <c r="C2" s="122"/>
      <c r="D2" s="122"/>
      <c r="E2" s="122"/>
      <c r="F2" s="122"/>
      <c r="G2" s="122"/>
      <c r="H2" s="122"/>
      <c r="I2" s="122"/>
      <c r="J2" s="122"/>
      <c r="K2" s="122"/>
      <c r="L2" s="122"/>
      <c r="M2" s="122"/>
      <c r="N2" s="122"/>
    </row>
    <row r="3" spans="1:15" ht="12.75" customHeight="1">
      <c r="A3" s="122"/>
      <c r="B3" s="122"/>
      <c r="C3" s="122"/>
      <c r="D3" s="122"/>
      <c r="E3" s="122"/>
      <c r="F3" s="122"/>
      <c r="G3" s="122"/>
      <c r="H3" s="122"/>
      <c r="I3" s="122"/>
      <c r="J3" s="122"/>
      <c r="K3" s="122"/>
      <c r="L3" s="122"/>
      <c r="M3" s="122"/>
      <c r="N3" s="122"/>
    </row>
    <row r="4" spans="1:15" ht="24.75">
      <c r="A4" s="45"/>
      <c r="B4" s="45"/>
      <c r="C4" s="45"/>
      <c r="D4" s="45"/>
      <c r="E4" s="45"/>
      <c r="F4" s="45"/>
      <c r="G4" s="45"/>
      <c r="H4" s="45"/>
      <c r="I4" s="45"/>
      <c r="J4" s="45"/>
      <c r="K4" s="45"/>
      <c r="L4" s="45"/>
      <c r="M4" s="45"/>
      <c r="N4" s="45"/>
      <c r="O4" s="45"/>
    </row>
    <row r="5" spans="1:15" ht="24.75">
      <c r="A5" s="133" t="s">
        <v>1</v>
      </c>
      <c r="B5" s="133"/>
      <c r="C5" s="133"/>
      <c r="D5" s="133"/>
      <c r="E5" s="133"/>
      <c r="F5" s="133"/>
      <c r="G5" s="133"/>
      <c r="H5" s="133"/>
      <c r="I5" s="133"/>
      <c r="J5" s="133"/>
      <c r="K5" s="133"/>
      <c r="L5" s="133"/>
      <c r="M5" s="133"/>
      <c r="N5" s="133"/>
      <c r="O5" s="133"/>
    </row>
    <row r="6" spans="1:15" ht="12.75" customHeight="1">
      <c r="A6" s="134" t="s">
        <v>2</v>
      </c>
      <c r="B6" s="134"/>
      <c r="C6" s="134"/>
      <c r="D6" s="134"/>
      <c r="E6" s="134"/>
      <c r="F6" s="134"/>
      <c r="G6" s="134"/>
      <c r="H6" s="134"/>
      <c r="I6" s="134"/>
      <c r="J6" s="134"/>
      <c r="K6" s="134"/>
      <c r="L6" s="134"/>
      <c r="M6" s="134"/>
      <c r="N6" s="134"/>
      <c r="O6" s="134"/>
    </row>
    <row r="7" spans="1:15" ht="12.75" customHeight="1">
      <c r="A7" s="132" t="s">
        <v>3</v>
      </c>
      <c r="B7" s="132"/>
      <c r="C7" s="132"/>
      <c r="D7" s="132"/>
      <c r="E7" s="132"/>
      <c r="F7" s="132"/>
      <c r="G7" s="132"/>
      <c r="H7" s="132"/>
      <c r="I7" s="132"/>
      <c r="J7" s="132"/>
      <c r="K7" s="78">
        <f>'[1]Prisliste tillæg'!$I$6</f>
        <v>2023</v>
      </c>
      <c r="L7" s="80" t="s">
        <v>4</v>
      </c>
      <c r="N7" s="80"/>
      <c r="O7" s="79"/>
    </row>
    <row r="9" spans="1:15">
      <c r="A9" s="109" t="s">
        <v>5</v>
      </c>
      <c r="B9" s="109"/>
      <c r="C9" s="109"/>
      <c r="D9" s="109"/>
      <c r="E9" s="109"/>
      <c r="F9" s="109"/>
      <c r="G9" s="109"/>
      <c r="H9" s="109"/>
      <c r="I9" s="109"/>
      <c r="J9" s="109"/>
      <c r="K9" s="109"/>
      <c r="L9" s="109"/>
      <c r="M9" s="109"/>
      <c r="N9" s="109"/>
    </row>
    <row r="10" spans="1:15">
      <c r="A10" s="109"/>
      <c r="B10" s="109"/>
      <c r="C10" s="109"/>
      <c r="D10" s="109"/>
      <c r="E10" s="109"/>
      <c r="F10" s="109"/>
      <c r="G10" s="109"/>
      <c r="H10" s="109"/>
      <c r="I10" s="109"/>
      <c r="J10" s="109"/>
      <c r="K10" s="109"/>
      <c r="L10" s="109"/>
      <c r="M10" s="109"/>
      <c r="N10" s="109"/>
    </row>
    <row r="11" spans="1:15">
      <c r="A11" s="6"/>
      <c r="B11" s="6"/>
      <c r="C11" s="6"/>
      <c r="D11" s="6"/>
      <c r="E11" s="6"/>
      <c r="F11" s="6"/>
      <c r="G11" s="6"/>
      <c r="H11" s="6"/>
      <c r="I11" s="6"/>
      <c r="J11" s="6"/>
      <c r="K11" s="6"/>
      <c r="L11" s="6"/>
      <c r="M11" s="6"/>
      <c r="N11" s="6"/>
    </row>
    <row r="12" spans="1:15">
      <c r="A12" s="109" t="s">
        <v>6</v>
      </c>
      <c r="B12" s="109"/>
      <c r="C12" s="109"/>
      <c r="D12" s="109"/>
      <c r="E12" s="109"/>
      <c r="F12" s="109"/>
      <c r="G12" s="109"/>
      <c r="H12" s="109"/>
      <c r="I12" s="109"/>
      <c r="J12" s="109"/>
      <c r="K12" s="109"/>
      <c r="L12" s="109"/>
      <c r="M12" s="109"/>
      <c r="N12" s="109"/>
    </row>
    <row r="13" spans="1:15">
      <c r="A13" s="109"/>
      <c r="B13" s="109"/>
      <c r="C13" s="109"/>
      <c r="D13" s="109"/>
      <c r="E13" s="109"/>
      <c r="F13" s="109"/>
      <c r="G13" s="109"/>
      <c r="H13" s="109"/>
      <c r="I13" s="109"/>
      <c r="J13" s="109"/>
      <c r="K13" s="109"/>
      <c r="L13" s="109"/>
      <c r="M13" s="109"/>
      <c r="N13" s="109"/>
    </row>
    <row r="14" spans="1:15">
      <c r="A14" s="6"/>
      <c r="B14" s="6"/>
      <c r="C14" s="6"/>
      <c r="D14" s="6"/>
      <c r="E14" s="6"/>
      <c r="F14" s="6"/>
      <c r="G14" s="6"/>
      <c r="H14" s="6"/>
      <c r="I14" s="6"/>
      <c r="J14" s="6"/>
      <c r="K14" s="6"/>
      <c r="L14" s="6"/>
      <c r="M14" s="6"/>
      <c r="N14" s="6"/>
    </row>
    <row r="15" spans="1:15">
      <c r="A15" s="109" t="s">
        <v>7</v>
      </c>
      <c r="B15" s="109"/>
      <c r="C15" s="109"/>
      <c r="D15" s="109"/>
      <c r="E15" s="109"/>
      <c r="F15" s="109"/>
      <c r="G15" s="109"/>
      <c r="H15" s="109"/>
      <c r="I15" s="109"/>
      <c r="J15" s="109"/>
      <c r="K15" s="109"/>
      <c r="L15" s="109"/>
      <c r="M15" s="109"/>
      <c r="N15" s="109"/>
    </row>
    <row r="16" spans="1:15">
      <c r="A16" s="5"/>
      <c r="B16" s="5"/>
      <c r="C16" s="5"/>
      <c r="D16" s="5"/>
      <c r="E16" s="5"/>
      <c r="F16" s="5"/>
      <c r="G16" s="5"/>
      <c r="H16" s="5"/>
      <c r="I16" s="5"/>
      <c r="J16" s="5"/>
      <c r="K16" s="5"/>
      <c r="L16" s="5"/>
      <c r="M16" s="5"/>
      <c r="N16" s="5"/>
    </row>
    <row r="17" spans="1:14" ht="12.75" customHeight="1">
      <c r="A17" s="109" t="s">
        <v>8</v>
      </c>
      <c r="B17" s="109"/>
      <c r="C17" s="109"/>
      <c r="D17" s="109"/>
      <c r="E17" s="109"/>
      <c r="F17" s="109"/>
      <c r="G17" s="109"/>
      <c r="H17" s="109"/>
      <c r="I17" s="109"/>
      <c r="J17" s="109"/>
      <c r="K17" s="109"/>
      <c r="L17" s="109"/>
      <c r="M17" s="109"/>
      <c r="N17" s="109"/>
    </row>
    <row r="18" spans="1:14">
      <c r="A18" s="16"/>
      <c r="B18" s="109" t="s">
        <v>9</v>
      </c>
      <c r="C18" s="109"/>
      <c r="D18" s="109"/>
      <c r="E18" s="109"/>
      <c r="F18" s="109"/>
      <c r="G18" s="109"/>
      <c r="H18" s="109"/>
      <c r="I18" s="109"/>
      <c r="J18" s="109"/>
      <c r="K18" s="109"/>
      <c r="L18" s="109"/>
      <c r="M18" s="109"/>
      <c r="N18" s="109"/>
    </row>
    <row r="19" spans="1:14" ht="12.75" customHeight="1">
      <c r="A19" s="16"/>
      <c r="B19" s="109" t="s">
        <v>10</v>
      </c>
      <c r="C19" s="109"/>
      <c r="D19" s="109"/>
      <c r="E19" s="109"/>
      <c r="F19" s="109"/>
      <c r="G19" s="109"/>
      <c r="H19" s="109"/>
      <c r="I19" s="109"/>
      <c r="J19" s="109"/>
      <c r="K19" s="109"/>
      <c r="L19" s="109"/>
      <c r="M19" s="109"/>
      <c r="N19" s="109"/>
    </row>
    <row r="20" spans="1:14" ht="12.75" customHeight="1">
      <c r="A20" s="16"/>
      <c r="B20" s="109" t="s">
        <v>11</v>
      </c>
      <c r="C20" s="109"/>
      <c r="D20" s="109"/>
      <c r="E20" s="109"/>
      <c r="F20" s="109"/>
      <c r="G20" s="109"/>
      <c r="H20" s="109"/>
      <c r="I20" s="109"/>
      <c r="J20" s="109"/>
      <c r="K20" s="109"/>
      <c r="L20" s="109"/>
      <c r="M20" s="109"/>
      <c r="N20" s="109"/>
    </row>
    <row r="21" spans="1:14" ht="12.75" customHeight="1">
      <c r="A21" s="16"/>
      <c r="B21" s="109"/>
      <c r="C21" s="109"/>
      <c r="D21" s="109"/>
      <c r="E21" s="109"/>
      <c r="F21" s="109"/>
      <c r="G21" s="109"/>
      <c r="H21" s="109"/>
      <c r="I21" s="109"/>
      <c r="J21" s="109"/>
      <c r="K21" s="109"/>
      <c r="L21" s="109"/>
      <c r="M21" s="109"/>
      <c r="N21" s="109"/>
    </row>
    <row r="22" spans="1:14" ht="12.75" customHeight="1">
      <c r="A22" s="5"/>
      <c r="B22" s="109" t="s">
        <v>12</v>
      </c>
      <c r="C22" s="109"/>
      <c r="D22" s="109"/>
      <c r="E22" s="109"/>
      <c r="F22" s="109"/>
      <c r="G22" s="109"/>
      <c r="H22" s="109"/>
      <c r="I22" s="109"/>
      <c r="J22" s="109"/>
      <c r="K22" s="109"/>
      <c r="L22" s="109"/>
      <c r="M22" s="109"/>
      <c r="N22" s="109"/>
    </row>
    <row r="23" spans="1:14" ht="12.75" customHeight="1">
      <c r="A23" s="5"/>
      <c r="B23" s="109"/>
      <c r="C23" s="109"/>
      <c r="D23" s="109"/>
      <c r="E23" s="109"/>
      <c r="F23" s="109"/>
      <c r="G23" s="109"/>
      <c r="H23" s="109"/>
      <c r="I23" s="109"/>
      <c r="J23" s="109"/>
      <c r="K23" s="109"/>
      <c r="L23" s="109"/>
      <c r="M23" s="109"/>
      <c r="N23" s="109"/>
    </row>
    <row r="24" spans="1:14" ht="12.75" customHeight="1">
      <c r="A24" s="5"/>
      <c r="B24" s="109" t="s">
        <v>13</v>
      </c>
      <c r="C24" s="109"/>
      <c r="D24" s="109"/>
      <c r="E24" s="109"/>
      <c r="F24" s="109"/>
      <c r="G24" s="109"/>
      <c r="H24" s="109"/>
      <c r="I24" s="109"/>
      <c r="J24" s="109"/>
      <c r="K24" s="109"/>
      <c r="L24" s="109"/>
      <c r="M24" s="109"/>
      <c r="N24" s="109"/>
    </row>
    <row r="25" spans="1:14" ht="12.75" customHeight="1">
      <c r="A25" s="5"/>
      <c r="B25" s="109" t="s">
        <v>14</v>
      </c>
      <c r="C25" s="109"/>
      <c r="D25" s="109"/>
      <c r="E25" s="109"/>
      <c r="F25" s="109"/>
      <c r="G25" s="109"/>
      <c r="H25" s="109"/>
      <c r="I25" s="109"/>
      <c r="J25" s="109"/>
      <c r="K25" s="109"/>
      <c r="L25" s="109"/>
      <c r="M25" s="109"/>
      <c r="N25" s="109"/>
    </row>
    <row r="26" spans="1:14" ht="12.75" customHeight="1">
      <c r="A26" s="5"/>
      <c r="B26" s="109" t="s">
        <v>15</v>
      </c>
      <c r="C26" s="109"/>
      <c r="D26" s="109"/>
      <c r="E26" s="109"/>
      <c r="F26" s="109"/>
      <c r="G26" s="109"/>
      <c r="H26" s="109"/>
      <c r="I26" s="109"/>
      <c r="J26" s="109"/>
      <c r="K26" s="109"/>
      <c r="L26" s="109"/>
      <c r="M26" s="109"/>
      <c r="N26" s="109"/>
    </row>
    <row r="27" spans="1:14" ht="12.75" customHeight="1">
      <c r="A27" s="16"/>
      <c r="B27" s="16"/>
      <c r="C27" s="16"/>
      <c r="D27" s="16"/>
      <c r="E27" s="16"/>
      <c r="F27" s="16"/>
      <c r="G27" s="16"/>
      <c r="H27" s="16"/>
      <c r="I27" s="16"/>
      <c r="J27" s="16"/>
      <c r="K27" s="16"/>
      <c r="L27" s="16"/>
      <c r="M27" s="16"/>
      <c r="N27" s="16"/>
    </row>
    <row r="28" spans="1:14">
      <c r="A28" s="30"/>
      <c r="B28" s="129" t="s">
        <v>16</v>
      </c>
      <c r="C28" s="130"/>
      <c r="D28" s="130"/>
      <c r="E28" s="130"/>
      <c r="F28" s="130"/>
      <c r="G28" s="130"/>
      <c r="H28" s="130"/>
      <c r="I28" s="130"/>
      <c r="J28" s="130"/>
      <c r="K28" s="131"/>
      <c r="L28" s="30"/>
      <c r="M28" s="30"/>
      <c r="N28" s="30"/>
    </row>
    <row r="29" spans="1:14" ht="13.5" thickBot="1">
      <c r="A29" s="16"/>
      <c r="B29" s="16"/>
      <c r="C29" s="16"/>
      <c r="D29" s="16"/>
      <c r="E29" s="16"/>
      <c r="F29" s="16"/>
      <c r="G29" s="16"/>
      <c r="H29" s="16"/>
      <c r="I29" s="16"/>
      <c r="J29" s="16"/>
      <c r="K29" s="16"/>
      <c r="L29" s="16"/>
      <c r="M29" s="16"/>
      <c r="N29" s="16"/>
    </row>
    <row r="30" spans="1:14" ht="25.5">
      <c r="A30" s="12"/>
      <c r="B30" s="187" t="s">
        <v>17</v>
      </c>
      <c r="C30" s="188"/>
      <c r="D30" s="188"/>
      <c r="E30" s="187" t="s">
        <v>17</v>
      </c>
      <c r="F30" s="188"/>
      <c r="G30" s="188"/>
      <c r="H30" s="187" t="s">
        <v>17</v>
      </c>
      <c r="I30" s="188"/>
      <c r="J30" s="188"/>
      <c r="K30" s="187" t="s">
        <v>17</v>
      </c>
      <c r="L30" s="13"/>
      <c r="M30" s="3"/>
    </row>
    <row r="31" spans="1:14">
      <c r="A31" s="14"/>
      <c r="B31" s="8"/>
      <c r="C31" s="8"/>
      <c r="D31" s="8"/>
      <c r="E31" s="9"/>
      <c r="F31" s="10"/>
      <c r="G31" s="10"/>
      <c r="H31" s="11"/>
      <c r="I31" s="11"/>
      <c r="J31" s="11"/>
      <c r="K31" s="7"/>
      <c r="L31" s="7"/>
      <c r="M31" s="4"/>
    </row>
    <row r="32" spans="1:14" ht="12.75" customHeight="1">
      <c r="A32" s="123" t="s">
        <v>18</v>
      </c>
      <c r="B32" s="125"/>
      <c r="C32" s="135" t="s">
        <v>19</v>
      </c>
      <c r="D32" s="120"/>
      <c r="E32" s="112"/>
      <c r="F32" s="137" t="s">
        <v>20</v>
      </c>
      <c r="G32" s="112"/>
      <c r="H32" s="120"/>
      <c r="I32" s="139" t="s">
        <v>21</v>
      </c>
      <c r="J32" s="120"/>
      <c r="K32" s="120"/>
      <c r="L32" s="143" t="s">
        <v>22</v>
      </c>
      <c r="M32" s="141"/>
    </row>
    <row r="33" spans="1:13" ht="12.75" customHeight="1">
      <c r="A33" s="124"/>
      <c r="B33" s="126"/>
      <c r="C33" s="136"/>
      <c r="D33" s="121"/>
      <c r="E33" s="113"/>
      <c r="F33" s="138"/>
      <c r="G33" s="113"/>
      <c r="H33" s="121"/>
      <c r="I33" s="140"/>
      <c r="J33" s="121"/>
      <c r="K33" s="121"/>
      <c r="L33" s="144"/>
      <c r="M33" s="142"/>
    </row>
    <row r="34" spans="1:13" ht="12.75" customHeight="1">
      <c r="A34" s="189"/>
      <c r="B34" s="58"/>
      <c r="C34" s="59"/>
      <c r="D34" s="58"/>
      <c r="E34" s="48"/>
      <c r="F34" s="55"/>
      <c r="G34" s="48"/>
      <c r="H34" s="58"/>
      <c r="I34" s="59"/>
      <c r="J34" s="58"/>
      <c r="K34" s="58"/>
      <c r="L34" s="59"/>
      <c r="M34" s="60"/>
    </row>
    <row r="35" spans="1:13" ht="12.75" customHeight="1">
      <c r="A35" s="31">
        <v>3000</v>
      </c>
      <c r="B35" s="98">
        <v>1</v>
      </c>
      <c r="C35" s="62">
        <f>'1'!$H$16</f>
        <v>282.67083745132305</v>
      </c>
      <c r="D35" s="61" t="s">
        <v>23</v>
      </c>
      <c r="E35" s="99">
        <f>B39+1</f>
        <v>4</v>
      </c>
      <c r="F35" s="77">
        <f>'4'!H16</f>
        <v>269.44105512198456</v>
      </c>
      <c r="G35" s="76" t="s">
        <v>23</v>
      </c>
      <c r="H35" s="100">
        <f>E39+1</f>
        <v>7</v>
      </c>
      <c r="I35" s="64">
        <f>'7'!H16</f>
        <v>256.21127279264613</v>
      </c>
      <c r="J35" s="63" t="s">
        <v>23</v>
      </c>
      <c r="K35" s="101">
        <f>H39+1</f>
        <v>10</v>
      </c>
      <c r="L35" s="65">
        <f>'10'!H16</f>
        <v>248.27340339504303</v>
      </c>
      <c r="M35" s="66" t="s">
        <v>23</v>
      </c>
    </row>
    <row r="36" spans="1:13">
      <c r="A36" s="31"/>
      <c r="B36" s="58"/>
      <c r="C36" s="67"/>
      <c r="D36" s="58"/>
      <c r="E36" s="48"/>
      <c r="F36" s="47"/>
      <c r="G36" s="48"/>
      <c r="H36" s="58"/>
      <c r="I36" s="67"/>
      <c r="J36" s="58"/>
      <c r="K36" s="58"/>
      <c r="L36" s="67"/>
      <c r="M36" s="68"/>
    </row>
    <row r="37" spans="1:13">
      <c r="A37" s="31">
        <v>4000</v>
      </c>
      <c r="B37" s="98">
        <f>B35+1</f>
        <v>2</v>
      </c>
      <c r="C37" s="62">
        <f>'2'!H16</f>
        <v>319.34028356976546</v>
      </c>
      <c r="D37" s="61" t="s">
        <v>23</v>
      </c>
      <c r="E37" s="99">
        <f>E35+1</f>
        <v>5</v>
      </c>
      <c r="F37" s="77">
        <f>'5'!H16</f>
        <v>304.36433713954881</v>
      </c>
      <c r="G37" s="76" t="s">
        <v>23</v>
      </c>
      <c r="H37" s="100">
        <f>H35+1</f>
        <v>8</v>
      </c>
      <c r="I37" s="64">
        <f>'8'!H16</f>
        <v>289.38839070933216</v>
      </c>
      <c r="J37" s="63" t="s">
        <v>23</v>
      </c>
      <c r="K37" s="101">
        <f>K35+1</f>
        <v>11</v>
      </c>
      <c r="L37" s="65">
        <f>'11'!H16</f>
        <v>280.40282285120213</v>
      </c>
      <c r="M37" s="66" t="s">
        <v>23</v>
      </c>
    </row>
    <row r="38" spans="1:13">
      <c r="A38" s="31"/>
      <c r="B38" s="58"/>
      <c r="C38" s="59"/>
      <c r="D38" s="58"/>
      <c r="E38" s="48"/>
      <c r="F38" s="55"/>
      <c r="G38" s="48"/>
      <c r="H38" s="58"/>
      <c r="I38" s="59"/>
      <c r="J38" s="58"/>
      <c r="K38" s="58"/>
      <c r="L38" s="59"/>
      <c r="M38" s="68"/>
    </row>
    <row r="39" spans="1:13">
      <c r="A39" s="31">
        <v>5000</v>
      </c>
      <c r="B39" s="98">
        <f>B37+1</f>
        <v>3</v>
      </c>
      <c r="C39" s="62">
        <f>'3'!H16</f>
        <v>349.1032054973254</v>
      </c>
      <c r="D39" s="61" t="s">
        <v>23</v>
      </c>
      <c r="E39" s="99">
        <f>E37+1</f>
        <v>6</v>
      </c>
      <c r="F39" s="77">
        <f>'6'!H16</f>
        <v>332.70997707055824</v>
      </c>
      <c r="G39" s="76" t="s">
        <v>23</v>
      </c>
      <c r="H39" s="100">
        <f>H37+1</f>
        <v>9</v>
      </c>
      <c r="I39" s="64">
        <f>'9'!H16</f>
        <v>316.31674864379107</v>
      </c>
      <c r="J39" s="63" t="s">
        <v>23</v>
      </c>
      <c r="K39" s="101">
        <f>K37+1</f>
        <v>12</v>
      </c>
      <c r="L39" s="65">
        <f>'12'!H16</f>
        <v>306.48081158773078</v>
      </c>
      <c r="M39" s="66" t="s">
        <v>23</v>
      </c>
    </row>
    <row r="40" spans="1:13">
      <c r="A40" s="31"/>
      <c r="B40" s="8"/>
      <c r="C40" s="24"/>
      <c r="D40" s="8"/>
      <c r="E40" s="26"/>
      <c r="F40" s="28"/>
      <c r="G40" s="26"/>
      <c r="H40" s="44"/>
      <c r="I40" s="42"/>
      <c r="J40" s="44"/>
      <c r="K40" s="7"/>
      <c r="L40" s="25"/>
      <c r="M40" s="15"/>
    </row>
    <row r="41" spans="1:13">
      <c r="A41" s="69" t="s">
        <v>24</v>
      </c>
      <c r="B41" s="106" t="s">
        <v>25</v>
      </c>
      <c r="C41" s="107"/>
      <c r="D41" s="107"/>
      <c r="E41" s="107"/>
      <c r="F41" s="107"/>
      <c r="G41" s="107"/>
      <c r="H41" s="107"/>
      <c r="I41" s="107"/>
      <c r="J41" s="107"/>
      <c r="K41" s="107"/>
      <c r="L41" s="107"/>
      <c r="M41" s="108"/>
    </row>
    <row r="42" spans="1:13">
      <c r="A42" s="1"/>
      <c r="B42" s="1"/>
      <c r="C42" s="1"/>
      <c r="D42" s="1"/>
      <c r="E42" s="1"/>
      <c r="F42" s="1"/>
      <c r="G42" s="1"/>
      <c r="H42" s="1"/>
      <c r="I42" s="1"/>
      <c r="J42" s="1"/>
      <c r="K42" s="1"/>
      <c r="L42" s="1"/>
    </row>
    <row r="44" spans="1:13">
      <c r="A44" s="30"/>
      <c r="B44" s="129" t="s">
        <v>26</v>
      </c>
      <c r="C44" s="130"/>
      <c r="D44" s="130"/>
      <c r="E44" s="130"/>
      <c r="F44" s="130"/>
      <c r="G44" s="130"/>
      <c r="H44" s="130"/>
      <c r="I44" s="130"/>
      <c r="J44" s="130"/>
      <c r="K44" s="131"/>
      <c r="L44" s="30"/>
      <c r="M44" s="30"/>
    </row>
    <row r="45" spans="1:13" ht="13.5" thickBot="1">
      <c r="A45" s="16"/>
      <c r="B45" s="16"/>
      <c r="C45" s="16"/>
      <c r="D45" s="16"/>
      <c r="E45" s="16"/>
      <c r="F45" s="16"/>
      <c r="G45" s="16"/>
      <c r="H45" s="16"/>
      <c r="I45" s="16"/>
      <c r="J45" s="16"/>
      <c r="K45" s="16"/>
      <c r="L45" s="16"/>
      <c r="M45" s="16"/>
    </row>
    <row r="46" spans="1:13" ht="25.5">
      <c r="A46" s="12"/>
      <c r="B46" s="187" t="s">
        <v>17</v>
      </c>
      <c r="C46" s="188"/>
      <c r="D46" s="188"/>
      <c r="E46" s="187" t="s">
        <v>17</v>
      </c>
      <c r="F46" s="188"/>
      <c r="G46" s="188"/>
      <c r="H46" s="187" t="s">
        <v>17</v>
      </c>
      <c r="I46" s="188"/>
      <c r="J46" s="188"/>
      <c r="K46" s="187" t="s">
        <v>17</v>
      </c>
      <c r="L46" s="13"/>
      <c r="M46" s="3"/>
    </row>
    <row r="47" spans="1:13">
      <c r="A47" s="14"/>
      <c r="B47" s="8"/>
      <c r="C47" s="8"/>
      <c r="D47" s="8"/>
      <c r="E47" s="9"/>
      <c r="F47" s="10"/>
      <c r="G47" s="10"/>
      <c r="H47" s="11"/>
      <c r="I47" s="11"/>
      <c r="J47" s="11"/>
      <c r="K47" s="7"/>
      <c r="L47" s="7"/>
      <c r="M47" s="4"/>
    </row>
    <row r="48" spans="1:13" ht="12.75" customHeight="1">
      <c r="A48" s="123" t="s">
        <v>18</v>
      </c>
      <c r="B48" s="125"/>
      <c r="C48" s="127" t="s">
        <v>19</v>
      </c>
      <c r="D48" s="120"/>
      <c r="E48" s="112"/>
      <c r="F48" s="110" t="s">
        <v>20</v>
      </c>
      <c r="G48" s="112"/>
      <c r="H48" s="112"/>
      <c r="I48" s="114" t="s">
        <v>21</v>
      </c>
      <c r="J48" s="112"/>
      <c r="K48" s="112"/>
      <c r="L48" s="116" t="s">
        <v>22</v>
      </c>
      <c r="M48" s="118"/>
    </row>
    <row r="49" spans="1:13">
      <c r="A49" s="124"/>
      <c r="B49" s="126"/>
      <c r="C49" s="128"/>
      <c r="D49" s="121"/>
      <c r="E49" s="113"/>
      <c r="F49" s="111"/>
      <c r="G49" s="113"/>
      <c r="H49" s="113"/>
      <c r="I49" s="115"/>
      <c r="J49" s="113"/>
      <c r="K49" s="113"/>
      <c r="L49" s="117"/>
      <c r="M49" s="119"/>
    </row>
    <row r="50" spans="1:13" ht="12.75" customHeight="1">
      <c r="A50" s="189"/>
      <c r="B50" s="58"/>
      <c r="C50" s="59"/>
      <c r="D50" s="58"/>
      <c r="E50" s="48"/>
      <c r="F50" s="55"/>
      <c r="G50" s="48"/>
      <c r="H50" s="48"/>
      <c r="I50" s="55"/>
      <c r="J50" s="48"/>
      <c r="K50" s="48"/>
      <c r="L50" s="55"/>
      <c r="M50" s="56"/>
    </row>
    <row r="51" spans="1:13" ht="12.75" customHeight="1">
      <c r="A51" s="31">
        <v>3000</v>
      </c>
      <c r="B51" s="102">
        <f>K39+1</f>
        <v>13</v>
      </c>
      <c r="C51" s="75">
        <f>'13'!H16</f>
        <v>300.7702553585529</v>
      </c>
      <c r="D51" s="74" t="s">
        <v>23</v>
      </c>
      <c r="E51" s="103">
        <f>B55+1</f>
        <v>16</v>
      </c>
      <c r="F51" s="50">
        <f>'16'!H16</f>
        <v>286.67859598601302</v>
      </c>
      <c r="G51" s="49" t="s">
        <v>23</v>
      </c>
      <c r="H51" s="104">
        <f>E55+1</f>
        <v>19</v>
      </c>
      <c r="I51" s="52">
        <f>'19'!H16</f>
        <v>272.58693661347314</v>
      </c>
      <c r="J51" s="51" t="s">
        <v>23</v>
      </c>
      <c r="K51" s="105">
        <f>H55+1</f>
        <v>22</v>
      </c>
      <c r="L51" s="53">
        <f>'22'!H16</f>
        <v>264.13194098994921</v>
      </c>
      <c r="M51" s="54" t="s">
        <v>23</v>
      </c>
    </row>
    <row r="52" spans="1:13">
      <c r="A52" s="31"/>
      <c r="B52" s="58"/>
      <c r="C52" s="67"/>
      <c r="D52" s="58"/>
      <c r="E52" s="48"/>
      <c r="F52" s="47"/>
      <c r="G52" s="48"/>
      <c r="H52" s="48"/>
      <c r="I52" s="47"/>
      <c r="J52" s="48"/>
      <c r="K52" s="48"/>
      <c r="L52" s="47"/>
      <c r="M52" s="57"/>
    </row>
    <row r="53" spans="1:13">
      <c r="A53" s="31">
        <v>4000</v>
      </c>
      <c r="B53" s="102">
        <f>B51+1</f>
        <v>14</v>
      </c>
      <c r="C53" s="75">
        <f>'14'!H16</f>
        <v>342.48922284675666</v>
      </c>
      <c r="D53" s="74" t="s">
        <v>23</v>
      </c>
      <c r="E53" s="103">
        <f>E51+1</f>
        <v>17</v>
      </c>
      <c r="F53" s="50">
        <f>'17'!H16</f>
        <v>326.41094597477849</v>
      </c>
      <c r="G53" s="49" t="s">
        <v>23</v>
      </c>
      <c r="H53" s="104">
        <f>H51+1</f>
        <v>20</v>
      </c>
      <c r="I53" s="52">
        <f>'20'!H16</f>
        <v>310.33266910280025</v>
      </c>
      <c r="J53" s="51" t="s">
        <v>23</v>
      </c>
      <c r="K53" s="105">
        <f>K51+1</f>
        <v>23</v>
      </c>
      <c r="L53" s="53">
        <f>'23'!H16</f>
        <v>300.68570297961338</v>
      </c>
      <c r="M53" s="54" t="s">
        <v>23</v>
      </c>
    </row>
    <row r="54" spans="1:13">
      <c r="A54" s="31"/>
      <c r="B54" s="58"/>
      <c r="C54" s="59"/>
      <c r="D54" s="58"/>
      <c r="E54" s="48"/>
      <c r="F54" s="55"/>
      <c r="G54" s="48"/>
      <c r="H54" s="48"/>
      <c r="I54" s="55"/>
      <c r="J54" s="48"/>
      <c r="K54" s="48"/>
      <c r="L54" s="55"/>
      <c r="M54" s="57"/>
    </row>
    <row r="55" spans="1:13">
      <c r="A55" s="31">
        <v>5000</v>
      </c>
      <c r="B55" s="102">
        <f>B53+1</f>
        <v>15</v>
      </c>
      <c r="C55" s="75">
        <f>'15'!H16</f>
        <v>376.56395269459125</v>
      </c>
      <c r="D55" s="74" t="s">
        <v>23</v>
      </c>
      <c r="E55" s="103">
        <f>E53+1</f>
        <v>18</v>
      </c>
      <c r="F55" s="50">
        <f>'18'!H16</f>
        <v>358.86306963938284</v>
      </c>
      <c r="G55" s="49" t="s">
        <v>23</v>
      </c>
      <c r="H55" s="104">
        <f>H53+1</f>
        <v>21</v>
      </c>
      <c r="I55" s="52">
        <f>'21'!H16</f>
        <v>341.16218658417449</v>
      </c>
      <c r="J55" s="51" t="s">
        <v>23</v>
      </c>
      <c r="K55" s="105">
        <f>K53+1</f>
        <v>24</v>
      </c>
      <c r="L55" s="53">
        <f>'24'!H16</f>
        <v>330.54165675104946</v>
      </c>
      <c r="M55" s="54" t="s">
        <v>23</v>
      </c>
    </row>
    <row r="56" spans="1:13">
      <c r="A56" s="31"/>
      <c r="B56" s="8"/>
      <c r="C56" s="2"/>
      <c r="D56" s="8"/>
      <c r="E56" s="26"/>
      <c r="F56" s="27"/>
      <c r="G56" s="26"/>
      <c r="H56" s="44"/>
      <c r="I56" s="43"/>
      <c r="J56" s="44"/>
      <c r="K56" s="7"/>
      <c r="L56" s="29"/>
      <c r="M56" s="15"/>
    </row>
    <row r="57" spans="1:13">
      <c r="A57" s="69" t="s">
        <v>24</v>
      </c>
      <c r="B57" s="106" t="str">
        <f>B41</f>
        <v>Karme større end 5000 mm betales som udvendige døre</v>
      </c>
      <c r="C57" s="107"/>
      <c r="D57" s="107"/>
      <c r="E57" s="107"/>
      <c r="F57" s="107"/>
      <c r="G57" s="107"/>
      <c r="H57" s="107"/>
      <c r="I57" s="107"/>
      <c r="J57" s="107"/>
      <c r="K57" s="107"/>
      <c r="L57" s="107"/>
      <c r="M57" s="108"/>
    </row>
  </sheetData>
  <mergeCells count="45">
    <mergeCell ref="B20:N21"/>
    <mergeCell ref="A12:N13"/>
    <mergeCell ref="A32:A33"/>
    <mergeCell ref="B32:B33"/>
    <mergeCell ref="C32:C33"/>
    <mergeCell ref="B24:N24"/>
    <mergeCell ref="D32:D33"/>
    <mergeCell ref="E32:E33"/>
    <mergeCell ref="B28:K28"/>
    <mergeCell ref="F32:F33"/>
    <mergeCell ref="G32:G33"/>
    <mergeCell ref="H32:H33"/>
    <mergeCell ref="I32:I33"/>
    <mergeCell ref="J32:J33"/>
    <mergeCell ref="M32:M33"/>
    <mergeCell ref="L32:L33"/>
    <mergeCell ref="A2:N3"/>
    <mergeCell ref="A9:N10"/>
    <mergeCell ref="A15:N15"/>
    <mergeCell ref="A17:N17"/>
    <mergeCell ref="A48:A49"/>
    <mergeCell ref="B48:B49"/>
    <mergeCell ref="C48:C49"/>
    <mergeCell ref="D48:D49"/>
    <mergeCell ref="E48:E49"/>
    <mergeCell ref="B44:K44"/>
    <mergeCell ref="A7:J7"/>
    <mergeCell ref="B41:M41"/>
    <mergeCell ref="B18:N18"/>
    <mergeCell ref="B19:N19"/>
    <mergeCell ref="A5:O5"/>
    <mergeCell ref="A6:O6"/>
    <mergeCell ref="B57:M57"/>
    <mergeCell ref="B22:N23"/>
    <mergeCell ref="B25:N25"/>
    <mergeCell ref="B26:N26"/>
    <mergeCell ref="F48:F49"/>
    <mergeCell ref="G48:G49"/>
    <mergeCell ref="H48:H49"/>
    <mergeCell ref="I48:I49"/>
    <mergeCell ref="J48:J49"/>
    <mergeCell ref="K48:K49"/>
    <mergeCell ref="L48:L49"/>
    <mergeCell ref="M48:M49"/>
    <mergeCell ref="K32:K33"/>
  </mergeCells>
  <hyperlinks>
    <hyperlink ref="B35" location="'1'!A1" display="'1'!A1" xr:uid="{5E65E2C5-C74A-4B01-9036-BCAE74C4E9C7}"/>
    <hyperlink ref="E35" location="'4'!A1" display="'4'!A1" xr:uid="{94128588-CF0E-42FA-BB21-24141155B9E0}"/>
    <hyperlink ref="H35" location="'7'!A1" display="'7'!A1" xr:uid="{0741B54F-0655-4E74-BCF3-C262C1CC1046}"/>
    <hyperlink ref="K35" location="'10'!A1" display="'10'!A1" xr:uid="{2BFEA00B-A9DF-4DDF-8B2C-B105253C887C}"/>
    <hyperlink ref="B37" location="'2'!A1" display="'2'!A1" xr:uid="{AD49F99C-9E3F-497F-AF7A-3D20DF8CB34A}"/>
    <hyperlink ref="E37" location="'5'!A1" display="'5'!A1" xr:uid="{E37FE07E-7A82-4C44-84E8-A9F4CEB40295}"/>
    <hyperlink ref="H37" location="'8'!A1" display="'8'!A1" xr:uid="{0C712199-6CF1-41DF-B263-25A7AF428153}"/>
    <hyperlink ref="K37" location="'11'!A1" display="'11'!A1" xr:uid="{DD9E6444-A003-45F4-91EC-01169E4F8856}"/>
    <hyperlink ref="B39" location="'3'!A1" display="'3'!A1" xr:uid="{879F4C96-7B06-4735-B72F-40741D3CA99A}"/>
    <hyperlink ref="E39" location="'6'!A1" display="'6'!A1" xr:uid="{73AAE25C-3652-4DA7-BA81-016989227169}"/>
    <hyperlink ref="H39" location="'9'!A1" display="'9'!A1" xr:uid="{6B7E85F1-C4D2-4DFE-A69C-84CC10CD7306}"/>
    <hyperlink ref="K39" location="'12'!A1" display="'12'!A1" xr:uid="{DE3A9CB8-F624-472C-A67A-EAB0BA9976B5}"/>
    <hyperlink ref="B51" location="'13'!A1" display="'13'!A1" xr:uid="{C946D523-0C83-435A-848A-801FE4320F31}"/>
    <hyperlink ref="E51" location="'16'!A1" display="'16'!A1" xr:uid="{6DEDE520-54EA-494F-8770-6071CD896354}"/>
    <hyperlink ref="H51" location="'19'!A1" display="'19'!A1" xr:uid="{1E1D3308-70FE-47B7-8EE6-41A9C2621CA2}"/>
    <hyperlink ref="K51" location="'22'!A1" display="'22'!A1" xr:uid="{83488828-7831-4B87-90E0-ECDADD59CF63}"/>
    <hyperlink ref="B53" location="'14'!A1" display="'14'!A1" xr:uid="{67F90415-178F-4208-A30F-5D3DEBD8D201}"/>
    <hyperlink ref="E53" location="'17'!A1" display="'17'!A1" xr:uid="{20848C02-5227-49DD-843E-7742B4BB25BD}"/>
    <hyperlink ref="H53" location="'20'!A1" display="'20'!A1" xr:uid="{C964F5BB-F6D1-4FEF-9791-EE1759D62DF9}"/>
    <hyperlink ref="K53" location="'23'!A1" display="'23'!A1" xr:uid="{AC39F49A-7CA3-4E24-9319-E23C6DA73725}"/>
    <hyperlink ref="B55" location="'15'!A1" display="'15'!A1" xr:uid="{885B28FF-2729-4B8C-B9F0-7DB971747571}"/>
    <hyperlink ref="E55" location="'18'!A1" display="'18'!A1" xr:uid="{B9AB7F57-46B1-4665-8FF4-C5F79E6954C4}"/>
    <hyperlink ref="H55" location="'21'!A1" display="'21'!A1" xr:uid="{D0069D21-4112-4835-A067-C4A0F7414050}"/>
    <hyperlink ref="K55" location="'24'!A1" display="'24'!A1" xr:uid="{8E9659D4-7AF2-45A0-BAE2-E4F6FE575BD9}"/>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tabColor rgb="FF0000FF"/>
  </sheetPr>
  <dimension ref="A1:K20"/>
  <sheetViews>
    <sheetView workbookViewId="0">
      <selection activeCell="H10" sqref="H10"/>
    </sheetView>
  </sheetViews>
  <sheetFormatPr defaultRowHeight="12.75"/>
  <cols>
    <col min="2" max="2" width="10.875" customWidth="1"/>
    <col min="3" max="3" width="12.25" customWidth="1"/>
    <col min="5" max="5" width="21.625" customWidth="1"/>
    <col min="6" max="8" width="10.5" bestFit="1" customWidth="1"/>
    <col min="9" max="9" width="9.5" bestFit="1" customWidth="1"/>
    <col min="10" max="11" width="10.5" bestFit="1" customWidth="1"/>
  </cols>
  <sheetData>
    <row r="1" spans="1:11" ht="13.5" thickBot="1">
      <c r="A1" s="168" t="s">
        <v>27</v>
      </c>
      <c r="B1" s="169"/>
      <c r="C1" s="169"/>
      <c r="D1" s="169"/>
      <c r="E1" s="169"/>
      <c r="F1" s="73">
        <v>9</v>
      </c>
      <c r="G1" s="169" t="s">
        <v>28</v>
      </c>
      <c r="H1" s="169"/>
      <c r="I1" s="169"/>
      <c r="J1" s="169"/>
      <c r="K1" s="170"/>
    </row>
    <row r="3" spans="1:11">
      <c r="C3" s="82" t="s">
        <v>29</v>
      </c>
      <c r="D3" s="81">
        <v>2014</v>
      </c>
      <c r="E3" t="s">
        <v>30</v>
      </c>
    </row>
    <row r="6" spans="1:11">
      <c r="B6" s="153" t="s">
        <v>54</v>
      </c>
      <c r="C6" s="153"/>
      <c r="D6" s="36">
        <v>5000</v>
      </c>
      <c r="E6" s="145" t="s">
        <v>56</v>
      </c>
      <c r="F6" s="146"/>
      <c r="G6" s="147"/>
      <c r="H6" s="41">
        <v>-0.05</v>
      </c>
    </row>
    <row r="7" spans="1:11" ht="13.5" thickBot="1"/>
    <row r="8" spans="1:11" ht="13.5" thickBot="1">
      <c r="B8" s="155" t="s">
        <v>33</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51</v>
      </c>
      <c r="C12" s="158" t="s">
        <v>42</v>
      </c>
      <c r="D12" s="158"/>
      <c r="E12" s="158"/>
      <c r="F12" s="18">
        <v>160.47</v>
      </c>
      <c r="G12" s="37">
        <f>F12</f>
        <v>160.47</v>
      </c>
      <c r="H12" s="40">
        <f>G12*(VLOOKUP(OpdateretÅrstal,'Prisliste tillæg'!$A$4:$C$61,3,FALSE)/VLOOKUP(Produktionsår,'Prisliste tillæg'!$A$5:$C$61,3,FALSE))</f>
        <v>194.38567691149964</v>
      </c>
    </row>
    <row r="13" spans="1:11" ht="12.75" customHeight="1">
      <c r="B13" s="17" t="s">
        <v>52</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53</v>
      </c>
      <c r="C14" s="158" t="s">
        <v>46</v>
      </c>
      <c r="D14" s="158"/>
      <c r="E14" s="158"/>
      <c r="F14" s="18">
        <v>38.5</v>
      </c>
      <c r="G14" s="37">
        <f>F14*2</f>
        <v>77</v>
      </c>
      <c r="H14" s="40">
        <f>G14*(VLOOKUP(OpdateretÅrstal,'Prisliste tillæg'!$A$4:$C$61,3,FALSE)/VLOOKUP(Produktionsår,'Prisliste tillæg'!$A$5:$C$61,3,FALSE))</f>
        <v>93.274114302894446</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261.12699999999995</v>
      </c>
      <c r="H16" s="97">
        <f>G16*(VLOOKUP(OpdateretÅrstal,'Prisliste tillæg'!$A$4:$C$61,3,FALSE)/VLOOKUP(Produktionsår,'Prisliste tillæg'!$A$5:$C$61,3,FALSE))</f>
        <v>316.31674864379107</v>
      </c>
    </row>
    <row r="18" ht="25.5" customHeight="1"/>
    <row r="19" ht="25.5" customHeight="1"/>
    <row r="20" ht="26.25" customHeight="1"/>
  </sheetData>
  <mergeCells count="12">
    <mergeCell ref="A1:E1"/>
    <mergeCell ref="G1:K1"/>
    <mergeCell ref="B6:C6"/>
    <mergeCell ref="E6:G6"/>
    <mergeCell ref="B8:H8"/>
    <mergeCell ref="C15:E15"/>
    <mergeCell ref="C16:E16"/>
    <mergeCell ref="C10:E10"/>
    <mergeCell ref="C11:E11"/>
    <mergeCell ref="C12:E12"/>
    <mergeCell ref="C13:E13"/>
    <mergeCell ref="C14:E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1">
    <tabColor theme="9" tint="-0.249977111117893"/>
  </sheetPr>
  <dimension ref="A1:K20"/>
  <sheetViews>
    <sheetView workbookViewId="0">
      <selection activeCell="H10" sqref="H10"/>
    </sheetView>
  </sheetViews>
  <sheetFormatPr defaultRowHeight="12.75"/>
  <cols>
    <col min="2" max="2" width="10.875" customWidth="1"/>
    <col min="3" max="3" width="12.25" customWidth="1"/>
    <col min="5" max="5" width="21.625" customWidth="1"/>
    <col min="6" max="8" width="10.5" bestFit="1" customWidth="1"/>
    <col min="9" max="9" width="9.5" bestFit="1" customWidth="1"/>
    <col min="10" max="11" width="12.125" bestFit="1" customWidth="1"/>
  </cols>
  <sheetData>
    <row r="1" spans="1:11" ht="13.5" thickBot="1">
      <c r="A1" s="171" t="s">
        <v>27</v>
      </c>
      <c r="B1" s="172"/>
      <c r="C1" s="172"/>
      <c r="D1" s="172"/>
      <c r="E1" s="172"/>
      <c r="F1" s="72">
        <v>10</v>
      </c>
      <c r="G1" s="172" t="s">
        <v>28</v>
      </c>
      <c r="H1" s="172"/>
      <c r="I1" s="172"/>
      <c r="J1" s="172"/>
      <c r="K1" s="173"/>
    </row>
    <row r="3" spans="1:11">
      <c r="C3" s="82" t="s">
        <v>29</v>
      </c>
      <c r="D3" s="81">
        <v>2014</v>
      </c>
      <c r="E3" t="s">
        <v>30</v>
      </c>
    </row>
    <row r="6" spans="1:11">
      <c r="B6" s="153" t="s">
        <v>54</v>
      </c>
      <c r="C6" s="153"/>
      <c r="D6" s="36">
        <f>'Samle ark'!A35</f>
        <v>3000</v>
      </c>
      <c r="E6" s="145" t="s">
        <v>57</v>
      </c>
      <c r="F6" s="146"/>
      <c r="G6" s="147"/>
      <c r="H6" s="41">
        <v>-0.08</v>
      </c>
    </row>
    <row r="7" spans="1:11" ht="13.5" thickBot="1"/>
    <row r="8" spans="1:11" ht="13.5" thickBot="1">
      <c r="B8" s="155" t="s">
        <v>33</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41</v>
      </c>
      <c r="C12" s="158" t="s">
        <v>42</v>
      </c>
      <c r="D12" s="158"/>
      <c r="E12" s="158"/>
      <c r="F12" s="18">
        <v>129.1</v>
      </c>
      <c r="G12" s="37">
        <f>F12</f>
        <v>129.1</v>
      </c>
      <c r="H12" s="40">
        <f>G12*(VLOOKUP(OpdateretÅrstal,'Prisliste tillæg'!$A$4:$C$61,3,FALSE)/VLOOKUP(Produktionsår,'Prisliste tillæg'!$A$5:$C$61,3,FALSE))</f>
        <v>156.38556047407369</v>
      </c>
    </row>
    <row r="13" spans="1:11" ht="12.75" customHeight="1">
      <c r="B13" s="17" t="s">
        <v>43</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45</v>
      </c>
      <c r="C14" s="158" t="s">
        <v>46</v>
      </c>
      <c r="D14" s="158"/>
      <c r="E14" s="158"/>
      <c r="F14" s="18">
        <v>28.07</v>
      </c>
      <c r="G14" s="37">
        <f>F14*2</f>
        <v>56.14</v>
      </c>
      <c r="H14" s="40">
        <f>G14*(VLOOKUP(OpdateretÅrstal,'Prisliste tillæg'!$A$4:$C$61,3,FALSE)/VLOOKUP(Produktionsår,'Prisliste tillæg'!$A$5:$C$61,3,FALSE))</f>
        <v>68.005308791746685</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204.9556</v>
      </c>
      <c r="H16" s="97">
        <f>G16*(VLOOKUP(OpdateretÅrstal,'Prisliste tillæg'!$A$4:$C$61,3,FALSE)/VLOOKUP(Produktionsår,'Prisliste tillæg'!$A$5:$C$61,3,FALSE))</f>
        <v>248.27340339504303</v>
      </c>
    </row>
    <row r="18" ht="25.5" customHeight="1"/>
    <row r="19" ht="25.5" customHeight="1"/>
    <row r="20" ht="25.5" customHeight="1"/>
  </sheetData>
  <mergeCells count="12">
    <mergeCell ref="A1:E1"/>
    <mergeCell ref="G1:K1"/>
    <mergeCell ref="B6:C6"/>
    <mergeCell ref="E6:G6"/>
    <mergeCell ref="B8:H8"/>
    <mergeCell ref="C15:E15"/>
    <mergeCell ref="C16:E16"/>
    <mergeCell ref="C10:E10"/>
    <mergeCell ref="C11:E11"/>
    <mergeCell ref="C12:E12"/>
    <mergeCell ref="C13:E13"/>
    <mergeCell ref="C14:E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2">
    <tabColor theme="9" tint="-0.249977111117893"/>
  </sheetPr>
  <dimension ref="A1:K24"/>
  <sheetViews>
    <sheetView workbookViewId="0">
      <selection activeCell="H10" sqref="H10"/>
    </sheetView>
  </sheetViews>
  <sheetFormatPr defaultRowHeight="12.75"/>
  <cols>
    <col min="2" max="2" width="10.875" customWidth="1"/>
    <col min="3" max="3" width="12.25" customWidth="1"/>
    <col min="5" max="5" width="21.625" customWidth="1"/>
    <col min="6" max="8" width="10.5" bestFit="1" customWidth="1"/>
    <col min="9" max="9" width="9.5" bestFit="1" customWidth="1"/>
    <col min="10" max="11" width="12.125" bestFit="1" customWidth="1"/>
  </cols>
  <sheetData>
    <row r="1" spans="1:11" ht="13.5" thickBot="1">
      <c r="A1" s="171" t="s">
        <v>27</v>
      </c>
      <c r="B1" s="172"/>
      <c r="C1" s="172"/>
      <c r="D1" s="172"/>
      <c r="E1" s="172"/>
      <c r="F1" s="72">
        <v>11</v>
      </c>
      <c r="G1" s="172" t="s">
        <v>28</v>
      </c>
      <c r="H1" s="172"/>
      <c r="I1" s="172"/>
      <c r="J1" s="172"/>
      <c r="K1" s="173"/>
    </row>
    <row r="3" spans="1:11">
      <c r="C3" s="82" t="s">
        <v>29</v>
      </c>
      <c r="D3" s="81">
        <v>2014</v>
      </c>
      <c r="E3" t="s">
        <v>30</v>
      </c>
    </row>
    <row r="6" spans="1:11">
      <c r="B6" s="153" t="s">
        <v>54</v>
      </c>
      <c r="C6" s="153"/>
      <c r="D6" s="36">
        <v>4000</v>
      </c>
      <c r="E6" s="145" t="s">
        <v>57</v>
      </c>
      <c r="F6" s="146"/>
      <c r="G6" s="147"/>
      <c r="H6" s="41">
        <v>-0.08</v>
      </c>
    </row>
    <row r="7" spans="1:11" ht="13.5" thickBot="1"/>
    <row r="8" spans="1:11" ht="13.5" thickBot="1">
      <c r="B8" s="155" t="s">
        <v>33</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48</v>
      </c>
      <c r="C12" s="158" t="s">
        <v>42</v>
      </c>
      <c r="D12" s="158"/>
      <c r="E12" s="158"/>
      <c r="F12" s="18">
        <v>147.69</v>
      </c>
      <c r="G12" s="37">
        <f>F12</f>
        <v>147.69</v>
      </c>
      <c r="H12" s="40">
        <f>G12*(VLOOKUP(OpdateretÅrstal,'Prisliste tillæg'!$A$4:$C$61,3,FALSE)/VLOOKUP(Produktionsår,'Prisliste tillæg'!$A$5:$C$61,3,FALSE))</f>
        <v>178.90459664148676</v>
      </c>
    </row>
    <row r="13" spans="1:11" ht="12.75" customHeight="1">
      <c r="B13" s="17" t="s">
        <v>49</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50</v>
      </c>
      <c r="C14" s="158" t="s">
        <v>46</v>
      </c>
      <c r="D14" s="158"/>
      <c r="E14" s="158"/>
      <c r="F14" s="18">
        <v>33.19</v>
      </c>
      <c r="G14" s="37">
        <f>F14*2</f>
        <v>66.38</v>
      </c>
      <c r="H14" s="40">
        <f>G14*(VLOOKUP(OpdateretÅrstal,'Prisliste tillæg'!$A$4:$C$61,3,FALSE)/VLOOKUP(Produktionsår,'Prisliste tillæg'!$A$5:$C$61,3,FALSE))</f>
        <v>80.409554641897827</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231.47919999999999</v>
      </c>
      <c r="H16" s="97">
        <f>G16*(VLOOKUP(OpdateretÅrstal,'Prisliste tillæg'!$A$4:$C$61,3,FALSE)/VLOOKUP(Produktionsår,'Prisliste tillæg'!$A$5:$C$61,3,FALSE))</f>
        <v>280.40282285120213</v>
      </c>
    </row>
    <row r="18" ht="25.5" customHeight="1"/>
    <row r="19" ht="25.5" customHeight="1"/>
    <row r="20" ht="25.5" customHeight="1"/>
    <row r="21" ht="12.75" customHeight="1"/>
    <row r="22" ht="12.75" customHeight="1"/>
    <row r="23" ht="12.75" customHeight="1"/>
    <row r="24" ht="13.5" customHeight="1"/>
  </sheetData>
  <mergeCells count="12">
    <mergeCell ref="A1:E1"/>
    <mergeCell ref="G1:K1"/>
    <mergeCell ref="B6:C6"/>
    <mergeCell ref="E6:G6"/>
    <mergeCell ref="B8:H8"/>
    <mergeCell ref="C15:E15"/>
    <mergeCell ref="C16:E16"/>
    <mergeCell ref="C10:E10"/>
    <mergeCell ref="C11:E11"/>
    <mergeCell ref="C12:E12"/>
    <mergeCell ref="C13:E13"/>
    <mergeCell ref="C14:E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3">
    <tabColor theme="9" tint="-0.249977111117893"/>
  </sheetPr>
  <dimension ref="A1:K20"/>
  <sheetViews>
    <sheetView workbookViewId="0">
      <selection activeCell="H10" sqref="H10"/>
    </sheetView>
  </sheetViews>
  <sheetFormatPr defaultRowHeight="12.75"/>
  <cols>
    <col min="2" max="2" width="10.875" customWidth="1"/>
    <col min="3" max="3" width="12.25" customWidth="1"/>
    <col min="5" max="5" width="21.625" customWidth="1"/>
    <col min="6" max="8" width="10.5" bestFit="1" customWidth="1"/>
    <col min="9" max="9" width="9.5" bestFit="1" customWidth="1"/>
    <col min="10" max="11" width="12.125" bestFit="1" customWidth="1"/>
  </cols>
  <sheetData>
    <row r="1" spans="1:11" ht="13.5" thickBot="1">
      <c r="A1" s="171" t="s">
        <v>27</v>
      </c>
      <c r="B1" s="172"/>
      <c r="C1" s="172"/>
      <c r="D1" s="172"/>
      <c r="E1" s="172"/>
      <c r="F1" s="72">
        <v>12</v>
      </c>
      <c r="G1" s="172" t="s">
        <v>28</v>
      </c>
      <c r="H1" s="172"/>
      <c r="I1" s="172"/>
      <c r="J1" s="172"/>
      <c r="K1" s="173"/>
    </row>
    <row r="3" spans="1:11">
      <c r="C3" s="82" t="s">
        <v>29</v>
      </c>
      <c r="D3" s="81">
        <v>2014</v>
      </c>
      <c r="E3" t="s">
        <v>30</v>
      </c>
    </row>
    <row r="6" spans="1:11">
      <c r="B6" s="153" t="s">
        <v>54</v>
      </c>
      <c r="C6" s="153"/>
      <c r="D6" s="36">
        <v>5000</v>
      </c>
      <c r="E6" s="145" t="s">
        <v>57</v>
      </c>
      <c r="F6" s="146"/>
      <c r="G6" s="147"/>
      <c r="H6" s="41">
        <v>-0.08</v>
      </c>
    </row>
    <row r="7" spans="1:11" ht="13.5" thickBot="1"/>
    <row r="8" spans="1:11" ht="13.5" thickBot="1">
      <c r="B8" s="155" t="s">
        <v>33</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51</v>
      </c>
      <c r="C12" s="158" t="s">
        <v>42</v>
      </c>
      <c r="D12" s="158"/>
      <c r="E12" s="158"/>
      <c r="F12" s="18">
        <v>160.47</v>
      </c>
      <c r="G12" s="37">
        <f>F12</f>
        <v>160.47</v>
      </c>
      <c r="H12" s="40">
        <f>G12*(VLOOKUP(OpdateretÅrstal,'Prisliste tillæg'!$A$4:$C$61,3,FALSE)/VLOOKUP(Produktionsår,'Prisliste tillæg'!$A$5:$C$61,3,FALSE))</f>
        <v>194.38567691149964</v>
      </c>
    </row>
    <row r="13" spans="1:11" ht="12.75" customHeight="1">
      <c r="B13" s="17" t="s">
        <v>52</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53</v>
      </c>
      <c r="C14" s="158" t="s">
        <v>46</v>
      </c>
      <c r="D14" s="158"/>
      <c r="E14" s="158"/>
      <c r="F14" s="18">
        <v>38.5</v>
      </c>
      <c r="G14" s="37">
        <f>F14*2</f>
        <v>77</v>
      </c>
      <c r="H14" s="40">
        <f>G14*(VLOOKUP(OpdateretÅrstal,'Prisliste tillæg'!$A$4:$C$61,3,FALSE)/VLOOKUP(Produktionsår,'Prisliste tillæg'!$A$5:$C$61,3,FALSE))</f>
        <v>93.274114302894446</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253.00719999999995</v>
      </c>
      <c r="H16" s="97">
        <f>G16*(VLOOKUP(OpdateretÅrstal,'Prisliste tillæg'!$A$4:$C$61,3,FALSE)/VLOOKUP(Produktionsår,'Prisliste tillæg'!$A$5:$C$61,3,FALSE))</f>
        <v>306.48081158773078</v>
      </c>
    </row>
    <row r="18" ht="25.5" customHeight="1"/>
    <row r="19" ht="25.5" customHeight="1"/>
    <row r="20" ht="26.25" customHeight="1"/>
  </sheetData>
  <mergeCells count="12">
    <mergeCell ref="A1:E1"/>
    <mergeCell ref="G1:K1"/>
    <mergeCell ref="B6:C6"/>
    <mergeCell ref="E6:G6"/>
    <mergeCell ref="B8:H8"/>
    <mergeCell ref="C15:E15"/>
    <mergeCell ref="C16:E16"/>
    <mergeCell ref="C10:E10"/>
    <mergeCell ref="C11:E11"/>
    <mergeCell ref="C12:E12"/>
    <mergeCell ref="C13:E13"/>
    <mergeCell ref="C14:E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tabColor rgb="FFFF00FF"/>
  </sheetPr>
  <dimension ref="A1:K16"/>
  <sheetViews>
    <sheetView workbookViewId="0">
      <selection activeCell="H10" sqref="H10"/>
    </sheetView>
  </sheetViews>
  <sheetFormatPr defaultRowHeight="12.75"/>
  <cols>
    <col min="2" max="2" width="10.375" customWidth="1"/>
    <col min="3" max="3" width="21.375" customWidth="1"/>
    <col min="4" max="4" width="4.875" customWidth="1"/>
    <col min="5" max="5" width="15" customWidth="1"/>
    <col min="6" max="6" width="13.375" customWidth="1"/>
    <col min="7" max="7" width="13.625" customWidth="1"/>
    <col min="8" max="10" width="10.5" customWidth="1"/>
    <col min="11" max="11" width="12" customWidth="1"/>
  </cols>
  <sheetData>
    <row r="1" spans="1:11" ht="13.5" thickBot="1">
      <c r="A1" s="174" t="s">
        <v>27</v>
      </c>
      <c r="B1" s="175"/>
      <c r="C1" s="175"/>
      <c r="D1" s="175"/>
      <c r="E1" s="175"/>
      <c r="F1" s="92">
        <v>13</v>
      </c>
      <c r="G1" s="175" t="s">
        <v>28</v>
      </c>
      <c r="H1" s="175"/>
      <c r="I1" s="175"/>
      <c r="J1" s="175"/>
      <c r="K1" s="176"/>
    </row>
    <row r="3" spans="1:11">
      <c r="C3" s="82" t="s">
        <v>29</v>
      </c>
      <c r="D3" s="81">
        <v>2014</v>
      </c>
      <c r="E3" t="s">
        <v>30</v>
      </c>
    </row>
    <row r="6" spans="1:11">
      <c r="B6" s="153" t="s">
        <v>31</v>
      </c>
      <c r="C6" s="153"/>
      <c r="D6" s="36">
        <f>'Samle ark'!A35</f>
        <v>3000</v>
      </c>
      <c r="E6" s="145" t="s">
        <v>32</v>
      </c>
      <c r="F6" s="146"/>
      <c r="G6" s="147"/>
      <c r="H6" s="41">
        <v>0.05</v>
      </c>
    </row>
    <row r="7" spans="1:11" ht="13.5" thickBot="1"/>
    <row r="8" spans="1:11" ht="13.5" thickBot="1">
      <c r="B8" s="155" t="s">
        <v>58</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59</v>
      </c>
      <c r="C12" s="158" t="s">
        <v>42</v>
      </c>
      <c r="D12" s="158"/>
      <c r="E12" s="158"/>
      <c r="F12" s="18">
        <v>140.05000000000001</v>
      </c>
      <c r="G12" s="37">
        <f>F12</f>
        <v>140.05000000000001</v>
      </c>
      <c r="H12" s="40">
        <f>G12*(VLOOKUP(OpdateretÅrstal,'Prisliste tillæg'!$A$4:$C$61,3,FALSE)/VLOOKUP(Produktionsår,'Prisliste tillæg'!$A$5:$C$61,3,FALSE))</f>
        <v>169.64986633922555</v>
      </c>
    </row>
    <row r="13" spans="1:11" ht="12.75" customHeight="1">
      <c r="B13" s="17" t="s">
        <v>60</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61</v>
      </c>
      <c r="C14" s="158" t="s">
        <v>46</v>
      </c>
      <c r="D14" s="158"/>
      <c r="E14" s="158"/>
      <c r="F14" s="18">
        <v>29.71</v>
      </c>
      <c r="G14" s="37">
        <f>F14*2</f>
        <v>59.42</v>
      </c>
      <c r="H14" s="40">
        <f>G14*(VLOOKUP(OpdateretÅrstal,'Prisliste tillæg'!$A$4:$C$61,3,FALSE)/VLOOKUP(Produktionsår,'Prisliste tillæg'!$A$5:$C$61,3,FALSE))</f>
        <v>71.97854379062322</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248.29300000000003</v>
      </c>
      <c r="H16" s="97">
        <f>G16*(VLOOKUP(OpdateretÅrstal,'Prisliste tillæg'!$A$4:$C$61,3,FALSE)/VLOOKUP(Produktionsår,'Prisliste tillæg'!$A$5:$C$61,3,FALSE))</f>
        <v>300.7702553585529</v>
      </c>
    </row>
  </sheetData>
  <mergeCells count="12">
    <mergeCell ref="C16:E16"/>
    <mergeCell ref="C11:E11"/>
    <mergeCell ref="C12:E12"/>
    <mergeCell ref="C13:E13"/>
    <mergeCell ref="C14:E14"/>
    <mergeCell ref="C15:E15"/>
    <mergeCell ref="C10:E10"/>
    <mergeCell ref="A1:E1"/>
    <mergeCell ref="G1:K1"/>
    <mergeCell ref="B6:C6"/>
    <mergeCell ref="E6:G6"/>
    <mergeCell ref="B8:H8"/>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5">
    <tabColor rgb="FFFF00FF"/>
  </sheetPr>
  <dimension ref="A1:K27"/>
  <sheetViews>
    <sheetView workbookViewId="0">
      <selection activeCell="H10" sqref="H10"/>
    </sheetView>
  </sheetViews>
  <sheetFormatPr defaultRowHeight="12.75"/>
  <cols>
    <col min="2" max="2" width="10.875" customWidth="1"/>
    <col min="3" max="3" width="12.25" customWidth="1"/>
    <col min="5" max="5" width="21.625" customWidth="1"/>
    <col min="6" max="6" width="13.375" customWidth="1"/>
    <col min="7" max="7" width="13.625" customWidth="1"/>
    <col min="8" max="10" width="10.5" customWidth="1"/>
    <col min="11" max="11" width="12" customWidth="1"/>
  </cols>
  <sheetData>
    <row r="1" spans="1:11" ht="13.5" thickBot="1">
      <c r="A1" s="174" t="s">
        <v>27</v>
      </c>
      <c r="B1" s="175"/>
      <c r="C1" s="175"/>
      <c r="D1" s="175"/>
      <c r="E1" s="175"/>
      <c r="F1" s="92">
        <v>14</v>
      </c>
      <c r="G1" s="175" t="s">
        <v>28</v>
      </c>
      <c r="H1" s="175"/>
      <c r="I1" s="175"/>
      <c r="J1" s="175"/>
      <c r="K1" s="176"/>
    </row>
    <row r="3" spans="1:11">
      <c r="C3" s="82" t="s">
        <v>29</v>
      </c>
      <c r="D3" s="81">
        <v>2014</v>
      </c>
      <c r="E3" t="s">
        <v>30</v>
      </c>
    </row>
    <row r="6" spans="1:11">
      <c r="B6" s="153" t="str">
        <f>'13'!B6:C6</f>
        <v>Dørens størrelse i mm</v>
      </c>
      <c r="C6" s="153"/>
      <c r="D6" s="36">
        <v>4000</v>
      </c>
      <c r="E6" s="145" t="s">
        <v>32</v>
      </c>
      <c r="F6" s="146"/>
      <c r="G6" s="147"/>
      <c r="H6" s="41">
        <v>0.05</v>
      </c>
    </row>
    <row r="7" spans="1:11" ht="13.5" thickBot="1"/>
    <row r="8" spans="1:11" ht="13.5" thickBot="1">
      <c r="B8" s="155" t="s">
        <v>58</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62</v>
      </c>
      <c r="C12" s="158" t="s">
        <v>42</v>
      </c>
      <c r="D12" s="158"/>
      <c r="E12" s="158"/>
      <c r="F12" s="18">
        <v>160.65</v>
      </c>
      <c r="G12" s="37">
        <f>F12</f>
        <v>160.65</v>
      </c>
      <c r="H12" s="40">
        <f>G12*(VLOOKUP(OpdateretÅrstal,'Prisliste tillæg'!$A$4:$C$61,3,FALSE)/VLOOKUP(Produktionsår,'Prisliste tillæg'!$A$5:$C$61,3,FALSE))</f>
        <v>194.60372029558434</v>
      </c>
    </row>
    <row r="13" spans="1:11" ht="12.75" customHeight="1">
      <c r="B13" s="17" t="s">
        <v>63</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64</v>
      </c>
      <c r="C14" s="158" t="s">
        <v>46</v>
      </c>
      <c r="D14" s="158"/>
      <c r="E14" s="158"/>
      <c r="F14" s="18">
        <v>35.81</v>
      </c>
      <c r="G14" s="37">
        <f>F14*2</f>
        <v>71.62</v>
      </c>
      <c r="H14" s="40">
        <f>G14*(VLOOKUP(OpdateretÅrstal,'Prisliste tillæg'!$A$4:$C$61,3,FALSE)/VLOOKUP(Produktionsår,'Prisliste tillæg'!$A$5:$C$61,3,FALSE))</f>
        <v>86.757039823029885</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282.73300000000006</v>
      </c>
      <c r="H16" s="97">
        <f>G16*(VLOOKUP(OpdateretÅrstal,'Prisliste tillæg'!$A$4:$C$61,3,FALSE)/VLOOKUP(Produktionsår,'Prisliste tillæg'!$A$5:$C$61,3,FALSE))</f>
        <v>342.48922284675666</v>
      </c>
    </row>
    <row r="20" ht="27" customHeight="1"/>
    <row r="21" ht="12.75" customHeight="1"/>
    <row r="22" ht="12.75" customHeight="1"/>
    <row r="23" ht="12.75" customHeight="1"/>
    <row r="24" ht="12.75" customHeight="1"/>
    <row r="25" ht="12.75" customHeight="1"/>
    <row r="26" ht="12.75" customHeight="1"/>
    <row r="27" ht="12.75" customHeight="1"/>
  </sheetData>
  <mergeCells count="12">
    <mergeCell ref="C16:E16"/>
    <mergeCell ref="A1:E1"/>
    <mergeCell ref="G1:K1"/>
    <mergeCell ref="B6:C6"/>
    <mergeCell ref="E6:G6"/>
    <mergeCell ref="C10:E10"/>
    <mergeCell ref="C11:E11"/>
    <mergeCell ref="C12:E12"/>
    <mergeCell ref="C13:E13"/>
    <mergeCell ref="C14:E14"/>
    <mergeCell ref="C15:E15"/>
    <mergeCell ref="B8:H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6">
    <tabColor rgb="FFFF00FF"/>
  </sheetPr>
  <dimension ref="A1:K20"/>
  <sheetViews>
    <sheetView workbookViewId="0">
      <selection activeCell="H10" sqref="H10"/>
    </sheetView>
  </sheetViews>
  <sheetFormatPr defaultRowHeight="12.75"/>
  <cols>
    <col min="2" max="2" width="11.25" customWidth="1"/>
    <col min="3" max="3" width="12.25" customWidth="1"/>
    <col min="5" max="5" width="21.625" customWidth="1"/>
    <col min="6" max="6" width="13.375" customWidth="1"/>
    <col min="7" max="7" width="13.625" customWidth="1"/>
    <col min="8" max="8" width="10.5" customWidth="1"/>
    <col min="9" max="9" width="9.5" customWidth="1"/>
    <col min="10" max="11" width="10.5" customWidth="1"/>
  </cols>
  <sheetData>
    <row r="1" spans="1:11" ht="13.5" thickBot="1">
      <c r="A1" s="174" t="s">
        <v>27</v>
      </c>
      <c r="B1" s="175"/>
      <c r="C1" s="175"/>
      <c r="D1" s="175"/>
      <c r="E1" s="175"/>
      <c r="F1" s="92">
        <v>15</v>
      </c>
      <c r="G1" s="175" t="s">
        <v>28</v>
      </c>
      <c r="H1" s="175"/>
      <c r="I1" s="175"/>
      <c r="J1" s="175"/>
      <c r="K1" s="176"/>
    </row>
    <row r="3" spans="1:11">
      <c r="C3" s="82" t="s">
        <v>29</v>
      </c>
      <c r="D3" s="81">
        <v>2014</v>
      </c>
      <c r="E3" t="s">
        <v>30</v>
      </c>
    </row>
    <row r="6" spans="1:11">
      <c r="B6" s="153" t="str">
        <f>'13'!B6:C6</f>
        <v>Dørens størrelse i mm</v>
      </c>
      <c r="C6" s="153"/>
      <c r="D6" s="36">
        <v>5000</v>
      </c>
      <c r="E6" s="145" t="s">
        <v>32</v>
      </c>
      <c r="F6" s="146"/>
      <c r="G6" s="147"/>
      <c r="H6" s="41">
        <v>0.05</v>
      </c>
    </row>
    <row r="7" spans="1:11" ht="13.5" thickBot="1"/>
    <row r="8" spans="1:11" ht="13.5" thickBot="1">
      <c r="B8" s="155" t="s">
        <v>58</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65</v>
      </c>
      <c r="C12" s="158" t="s">
        <v>42</v>
      </c>
      <c r="D12" s="158"/>
      <c r="E12" s="158"/>
      <c r="F12" s="18">
        <v>175.08</v>
      </c>
      <c r="G12" s="37">
        <f>F12</f>
        <v>175.08</v>
      </c>
      <c r="H12" s="40">
        <f>G12*(VLOOKUP(OpdateretÅrstal,'Prisliste tillæg'!$A$4:$C$61,3,FALSE)/VLOOKUP(Produktionsår,'Prisliste tillæg'!$A$5:$C$61,3,FALSE))</f>
        <v>212.08353158637351</v>
      </c>
    </row>
    <row r="13" spans="1:11" ht="12.75" customHeight="1">
      <c r="B13" s="17" t="s">
        <v>66</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67</v>
      </c>
      <c r="C14" s="158" t="s">
        <v>46</v>
      </c>
      <c r="D14" s="158"/>
      <c r="E14" s="158"/>
      <c r="F14" s="18">
        <v>41.99</v>
      </c>
      <c r="G14" s="37">
        <f>F14*2</f>
        <v>83.98</v>
      </c>
      <c r="H14" s="40">
        <f>G14*(VLOOKUP(OpdateretÅrstal,'Prisliste tillæg'!$A$4:$C$61,3,FALSE)/VLOOKUP(Produktionsår,'Prisliste tillæg'!$A$5:$C$61,3,FALSE))</f>
        <v>101.72935219684514</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310.86250000000001</v>
      </c>
      <c r="H16" s="97">
        <f>G16*(VLOOKUP(OpdateretÅrstal,'Prisliste tillæg'!$A$4:$C$61,3,FALSE)/VLOOKUP(Produktionsår,'Prisliste tillæg'!$A$5:$C$61,3,FALSE))</f>
        <v>376.56395269459125</v>
      </c>
    </row>
    <row r="20" ht="25.5" customHeight="1"/>
  </sheetData>
  <mergeCells count="12">
    <mergeCell ref="C16:E16"/>
    <mergeCell ref="A1:E1"/>
    <mergeCell ref="G1:K1"/>
    <mergeCell ref="B6:C6"/>
    <mergeCell ref="E6:G6"/>
    <mergeCell ref="C10:E10"/>
    <mergeCell ref="C11:E11"/>
    <mergeCell ref="C12:E12"/>
    <mergeCell ref="C13:E13"/>
    <mergeCell ref="C14:E14"/>
    <mergeCell ref="C15:E15"/>
    <mergeCell ref="B8:H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7">
    <tabColor rgb="FF00FF00"/>
  </sheetPr>
  <dimension ref="A1:K16"/>
  <sheetViews>
    <sheetView workbookViewId="0">
      <selection activeCell="H10" sqref="H10"/>
    </sheetView>
  </sheetViews>
  <sheetFormatPr defaultRowHeight="12.75"/>
  <cols>
    <col min="2" max="2" width="10.375" customWidth="1"/>
    <col min="3" max="3" width="21.375" customWidth="1"/>
    <col min="4" max="4" width="4.875" customWidth="1"/>
    <col min="5" max="5" width="15" customWidth="1"/>
    <col min="6" max="6" width="13.375" customWidth="1"/>
    <col min="7" max="7" width="13.625" customWidth="1"/>
    <col min="8" max="10" width="10.5" customWidth="1"/>
    <col min="11" max="11" width="12" customWidth="1"/>
  </cols>
  <sheetData>
    <row r="1" spans="1:11" ht="13.5" thickBot="1">
      <c r="A1" s="177" t="s">
        <v>27</v>
      </c>
      <c r="B1" s="178"/>
      <c r="C1" s="178"/>
      <c r="D1" s="178"/>
      <c r="E1" s="178"/>
      <c r="F1" s="93">
        <v>16</v>
      </c>
      <c r="G1" s="178" t="s">
        <v>28</v>
      </c>
      <c r="H1" s="178"/>
      <c r="I1" s="178"/>
      <c r="J1" s="178"/>
      <c r="K1" s="179"/>
    </row>
    <row r="3" spans="1:11">
      <c r="C3" s="82" t="s">
        <v>29</v>
      </c>
      <c r="D3" s="81">
        <v>2014</v>
      </c>
      <c r="E3" t="s">
        <v>30</v>
      </c>
    </row>
    <row r="6" spans="1:11">
      <c r="B6" s="153" t="s">
        <v>31</v>
      </c>
      <c r="C6" s="153"/>
      <c r="D6" s="36">
        <f>'Samle ark'!A35</f>
        <v>3000</v>
      </c>
      <c r="E6" s="145" t="str">
        <f>'4'!E6:G6</f>
        <v>Gradueringen er fra 16 t.o.m 45 karme</v>
      </c>
      <c r="F6" s="146"/>
      <c r="G6" s="147"/>
      <c r="H6" s="41">
        <v>0</v>
      </c>
    </row>
    <row r="7" spans="1:11" ht="13.5" thickBot="1"/>
    <row r="8" spans="1:11" ht="13.5" thickBot="1">
      <c r="B8" s="155" t="s">
        <v>58</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59</v>
      </c>
      <c r="C12" s="158" t="s">
        <v>42</v>
      </c>
      <c r="D12" s="158"/>
      <c r="E12" s="158"/>
      <c r="F12" s="18">
        <v>140.05000000000001</v>
      </c>
      <c r="G12" s="37">
        <f>F12</f>
        <v>140.05000000000001</v>
      </c>
      <c r="H12" s="40">
        <f>G12*(VLOOKUP(OpdateretÅrstal,'Prisliste tillæg'!$A$4:$C$61,3,FALSE)/VLOOKUP(Produktionsår,'Prisliste tillæg'!$A$5:$C$61,3,FALSE))</f>
        <v>169.64986633922555</v>
      </c>
    </row>
    <row r="13" spans="1:11" ht="12.75" customHeight="1">
      <c r="B13" s="17" t="s">
        <v>60</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61</v>
      </c>
      <c r="C14" s="158" t="s">
        <v>46</v>
      </c>
      <c r="D14" s="158"/>
      <c r="E14" s="158"/>
      <c r="F14" s="18">
        <v>29.71</v>
      </c>
      <c r="G14" s="37">
        <f>F14*2</f>
        <v>59.42</v>
      </c>
      <c r="H14" s="40">
        <f>G14*(VLOOKUP(OpdateretÅrstal,'Prisliste tillæg'!$A$4:$C$61,3,FALSE)/VLOOKUP(Produktionsår,'Prisliste tillæg'!$A$5:$C$61,3,FALSE))</f>
        <v>71.97854379062322</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236.66000000000003</v>
      </c>
      <c r="H16" s="97">
        <f>G16*(VLOOKUP(OpdateretÅrstal,'Prisliste tillæg'!$A$4:$C$61,3,FALSE)/VLOOKUP(Produktionsår,'Prisliste tillæg'!$A$5:$C$61,3,FALSE))</f>
        <v>286.67859598601302</v>
      </c>
    </row>
  </sheetData>
  <mergeCells count="12">
    <mergeCell ref="C16:E16"/>
    <mergeCell ref="C11:E11"/>
    <mergeCell ref="C12:E12"/>
    <mergeCell ref="C13:E13"/>
    <mergeCell ref="C14:E14"/>
    <mergeCell ref="C15:E15"/>
    <mergeCell ref="C10:E10"/>
    <mergeCell ref="A1:E1"/>
    <mergeCell ref="G1:K1"/>
    <mergeCell ref="B6:C6"/>
    <mergeCell ref="E6:G6"/>
    <mergeCell ref="B8:H8"/>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tabColor rgb="FF00FF00"/>
  </sheetPr>
  <dimension ref="A1:K27"/>
  <sheetViews>
    <sheetView workbookViewId="0">
      <selection activeCell="H10" sqref="H10"/>
    </sheetView>
  </sheetViews>
  <sheetFormatPr defaultRowHeight="12.75"/>
  <cols>
    <col min="2" max="2" width="10.875" customWidth="1"/>
    <col min="3" max="3" width="12.25" customWidth="1"/>
    <col min="5" max="5" width="21.625" customWidth="1"/>
    <col min="6" max="6" width="13.375" customWidth="1"/>
    <col min="7" max="7" width="13.625" customWidth="1"/>
    <col min="8" max="10" width="10.5" customWidth="1"/>
    <col min="11" max="11" width="12" customWidth="1"/>
  </cols>
  <sheetData>
    <row r="1" spans="1:11" ht="13.5" thickBot="1">
      <c r="A1" s="177" t="s">
        <v>27</v>
      </c>
      <c r="B1" s="178"/>
      <c r="C1" s="178"/>
      <c r="D1" s="178"/>
      <c r="E1" s="178"/>
      <c r="F1" s="93">
        <v>17</v>
      </c>
      <c r="G1" s="178" t="s">
        <v>28</v>
      </c>
      <c r="H1" s="178"/>
      <c r="I1" s="178"/>
      <c r="J1" s="178"/>
      <c r="K1" s="179"/>
    </row>
    <row r="3" spans="1:11">
      <c r="C3" s="82" t="s">
        <v>29</v>
      </c>
      <c r="D3" s="81">
        <v>2014</v>
      </c>
      <c r="E3" t="s">
        <v>30</v>
      </c>
    </row>
    <row r="6" spans="1:11">
      <c r="B6" s="153" t="str">
        <f>'16'!B6:C6</f>
        <v>Dørens størrelse i mm</v>
      </c>
      <c r="C6" s="153"/>
      <c r="D6" s="36">
        <v>4000</v>
      </c>
      <c r="E6" s="145" t="str">
        <f>'16'!E6:G6</f>
        <v>Gradueringen er fra 16 t.o.m 45 karme</v>
      </c>
      <c r="F6" s="146"/>
      <c r="G6" s="147"/>
      <c r="H6" s="41">
        <v>0</v>
      </c>
    </row>
    <row r="7" spans="1:11" ht="13.5" thickBot="1"/>
    <row r="8" spans="1:11" ht="13.5" thickBot="1">
      <c r="B8" s="155" t="s">
        <v>58</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62</v>
      </c>
      <c r="C12" s="158" t="s">
        <v>42</v>
      </c>
      <c r="D12" s="158"/>
      <c r="E12" s="158"/>
      <c r="F12" s="18">
        <v>160.65</v>
      </c>
      <c r="G12" s="37">
        <f>F12</f>
        <v>160.65</v>
      </c>
      <c r="H12" s="40">
        <f>G12*(VLOOKUP(OpdateretÅrstal,'Prisliste tillæg'!$A$4:$C$61,3,FALSE)/VLOOKUP(Produktionsår,'Prisliste tillæg'!$A$5:$C$61,3,FALSE))</f>
        <v>194.60372029558434</v>
      </c>
    </row>
    <row r="13" spans="1:11" ht="12.75" customHeight="1">
      <c r="B13" s="17" t="s">
        <v>63</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64</v>
      </c>
      <c r="C14" s="158" t="s">
        <v>46</v>
      </c>
      <c r="D14" s="158"/>
      <c r="E14" s="158"/>
      <c r="F14" s="18">
        <v>35.81</v>
      </c>
      <c r="G14" s="37">
        <f>F14*2</f>
        <v>71.62</v>
      </c>
      <c r="H14" s="40">
        <f>G14*(VLOOKUP(OpdateretÅrstal,'Prisliste tillæg'!$A$4:$C$61,3,FALSE)/VLOOKUP(Produktionsår,'Prisliste tillæg'!$A$5:$C$61,3,FALSE))</f>
        <v>86.757039823029885</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269.46000000000004</v>
      </c>
      <c r="H16" s="97">
        <f>G16*(VLOOKUP(OpdateretÅrstal,'Prisliste tillæg'!$A$4:$C$61,3,FALSE)/VLOOKUP(Produktionsår,'Prisliste tillæg'!$A$5:$C$61,3,FALSE))</f>
        <v>326.41094597477849</v>
      </c>
    </row>
    <row r="20" ht="27" customHeight="1"/>
    <row r="21" ht="12.75" customHeight="1"/>
    <row r="22" ht="12.75" customHeight="1"/>
    <row r="23" ht="12.75" customHeight="1"/>
    <row r="24" ht="12.75" customHeight="1"/>
    <row r="25" ht="12.75" customHeight="1"/>
    <row r="26" ht="12.75" customHeight="1"/>
    <row r="27" ht="12.75" customHeight="1"/>
  </sheetData>
  <mergeCells count="12">
    <mergeCell ref="C16:E16"/>
    <mergeCell ref="A1:E1"/>
    <mergeCell ref="G1:K1"/>
    <mergeCell ref="B6:C6"/>
    <mergeCell ref="E6:G6"/>
    <mergeCell ref="C10:E10"/>
    <mergeCell ref="C11:E11"/>
    <mergeCell ref="C12:E12"/>
    <mergeCell ref="C13:E13"/>
    <mergeCell ref="C14:E14"/>
    <mergeCell ref="C15:E15"/>
    <mergeCell ref="B8:H8"/>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9">
    <tabColor rgb="FF00FF00"/>
  </sheetPr>
  <dimension ref="A1:K20"/>
  <sheetViews>
    <sheetView workbookViewId="0">
      <selection activeCell="H10" sqref="H10"/>
    </sheetView>
  </sheetViews>
  <sheetFormatPr defaultRowHeight="12.75"/>
  <cols>
    <col min="2" max="2" width="11.25" customWidth="1"/>
    <col min="3" max="3" width="12.25" customWidth="1"/>
    <col min="5" max="5" width="21.625" customWidth="1"/>
    <col min="6" max="6" width="13.375" customWidth="1"/>
    <col min="7" max="7" width="13.625" customWidth="1"/>
    <col min="8" max="8" width="10.5" customWidth="1"/>
    <col min="9" max="9" width="9.5" customWidth="1"/>
    <col min="10" max="11" width="10.5" customWidth="1"/>
  </cols>
  <sheetData>
    <row r="1" spans="1:11" ht="13.5" thickBot="1">
      <c r="A1" s="177" t="s">
        <v>27</v>
      </c>
      <c r="B1" s="178"/>
      <c r="C1" s="178"/>
      <c r="D1" s="178"/>
      <c r="E1" s="178"/>
      <c r="F1" s="93">
        <v>18</v>
      </c>
      <c r="G1" s="178" t="s">
        <v>28</v>
      </c>
      <c r="H1" s="178"/>
      <c r="I1" s="178"/>
      <c r="J1" s="178"/>
      <c r="K1" s="179"/>
    </row>
    <row r="3" spans="1:11">
      <c r="C3" s="82" t="s">
        <v>29</v>
      </c>
      <c r="D3" s="81">
        <v>2014</v>
      </c>
      <c r="E3" t="s">
        <v>30</v>
      </c>
    </row>
    <row r="6" spans="1:11">
      <c r="B6" s="153" t="str">
        <f>'16'!B6:C6</f>
        <v>Dørens størrelse i mm</v>
      </c>
      <c r="C6" s="153"/>
      <c r="D6" s="36">
        <v>5000</v>
      </c>
      <c r="E6" s="145" t="str">
        <f>'17'!E6:G6</f>
        <v>Gradueringen er fra 16 t.o.m 45 karme</v>
      </c>
      <c r="F6" s="146"/>
      <c r="G6" s="147"/>
      <c r="H6" s="41">
        <v>0</v>
      </c>
    </row>
    <row r="7" spans="1:11" ht="13.5" thickBot="1"/>
    <row r="8" spans="1:11" ht="13.5" thickBot="1">
      <c r="B8" s="155" t="s">
        <v>58</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65</v>
      </c>
      <c r="C12" s="158" t="s">
        <v>42</v>
      </c>
      <c r="D12" s="158"/>
      <c r="E12" s="158"/>
      <c r="F12" s="18">
        <v>175.08</v>
      </c>
      <c r="G12" s="37">
        <f>F12</f>
        <v>175.08</v>
      </c>
      <c r="H12" s="40">
        <f>G12*(VLOOKUP(OpdateretÅrstal,'Prisliste tillæg'!$A$4:$C$61,3,FALSE)/VLOOKUP(Produktionsår,'Prisliste tillæg'!$A$5:$C$61,3,FALSE))</f>
        <v>212.08353158637351</v>
      </c>
    </row>
    <row r="13" spans="1:11" ht="12.75" customHeight="1">
      <c r="B13" s="17" t="s">
        <v>66</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67</v>
      </c>
      <c r="C14" s="158" t="s">
        <v>46</v>
      </c>
      <c r="D14" s="158"/>
      <c r="E14" s="158"/>
      <c r="F14" s="18">
        <v>41.99</v>
      </c>
      <c r="G14" s="37">
        <f>F14*2</f>
        <v>83.98</v>
      </c>
      <c r="H14" s="40">
        <f>G14*(VLOOKUP(OpdateretÅrstal,'Prisliste tillæg'!$A$4:$C$61,3,FALSE)/VLOOKUP(Produktionsår,'Prisliste tillæg'!$A$5:$C$61,3,FALSE))</f>
        <v>101.72935219684514</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296.25</v>
      </c>
      <c r="H16" s="97">
        <f>G16*(VLOOKUP(OpdateretÅrstal,'Prisliste tillæg'!$A$4:$C$61,3,FALSE)/VLOOKUP(Produktionsår,'Prisliste tillæg'!$A$5:$C$61,3,FALSE))</f>
        <v>358.86306963938284</v>
      </c>
    </row>
    <row r="20" ht="25.5" customHeight="1"/>
  </sheetData>
  <mergeCells count="12">
    <mergeCell ref="C16:E16"/>
    <mergeCell ref="A1:E1"/>
    <mergeCell ref="G1:K1"/>
    <mergeCell ref="B6:C6"/>
    <mergeCell ref="E6:G6"/>
    <mergeCell ref="C10:E10"/>
    <mergeCell ref="C11:E11"/>
    <mergeCell ref="C12:E12"/>
    <mergeCell ref="C13:E13"/>
    <mergeCell ref="C14:E14"/>
    <mergeCell ref="C15:E15"/>
    <mergeCell ref="B8:H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FF0000"/>
  </sheetPr>
  <dimension ref="A1:K16"/>
  <sheetViews>
    <sheetView workbookViewId="0">
      <selection activeCell="H28" sqref="H28"/>
    </sheetView>
  </sheetViews>
  <sheetFormatPr defaultRowHeight="12.75"/>
  <cols>
    <col min="2" max="2" width="10.375" customWidth="1"/>
    <col min="3" max="3" width="21.375" customWidth="1"/>
    <col min="4" max="4" width="4.875" bestFit="1" customWidth="1"/>
    <col min="5" max="5" width="15" bestFit="1" customWidth="1"/>
    <col min="6" max="6" width="13.375" customWidth="1"/>
    <col min="7" max="7" width="13.625" customWidth="1"/>
    <col min="8" max="10" width="10.5" bestFit="1" customWidth="1"/>
    <col min="11" max="11" width="12" bestFit="1" customWidth="1"/>
  </cols>
  <sheetData>
    <row r="1" spans="1:11" ht="13.5" thickBot="1">
      <c r="A1" s="148" t="s">
        <v>27</v>
      </c>
      <c r="B1" s="149"/>
      <c r="C1" s="149"/>
      <c r="D1" s="149"/>
      <c r="E1" s="149"/>
      <c r="F1" s="71">
        <v>1</v>
      </c>
      <c r="G1" s="149" t="s">
        <v>28</v>
      </c>
      <c r="H1" s="149"/>
      <c r="I1" s="149"/>
      <c r="J1" s="149"/>
      <c r="K1" s="150"/>
    </row>
    <row r="3" spans="1:11">
      <c r="C3" s="82" t="s">
        <v>29</v>
      </c>
      <c r="D3" s="81">
        <v>2014</v>
      </c>
      <c r="E3" t="s">
        <v>30</v>
      </c>
    </row>
    <row r="6" spans="1:11">
      <c r="B6" s="153" t="s">
        <v>31</v>
      </c>
      <c r="C6" s="153"/>
      <c r="D6" s="36">
        <f>'Samle ark'!A35</f>
        <v>3000</v>
      </c>
      <c r="E6" s="145" t="s">
        <v>32</v>
      </c>
      <c r="F6" s="146"/>
      <c r="G6" s="147"/>
      <c r="H6" s="41">
        <v>0.05</v>
      </c>
    </row>
    <row r="7" spans="1:11" ht="13.5" thickBot="1"/>
    <row r="8" spans="1:11" ht="13.5" thickBot="1">
      <c r="B8" s="155" t="s">
        <v>33</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41</v>
      </c>
      <c r="C12" s="158" t="s">
        <v>42</v>
      </c>
      <c r="D12" s="158"/>
      <c r="E12" s="158"/>
      <c r="F12" s="18">
        <v>129.1</v>
      </c>
      <c r="G12" s="37">
        <f>F12</f>
        <v>129.1</v>
      </c>
      <c r="H12" s="40">
        <f>G12*(VLOOKUP(OpdateretÅrstal,'Prisliste tillæg'!$A$4:$C$61,3,FALSE)/VLOOKUP(Produktionsår,'Prisliste tillæg'!$A$5:$C$61,3,FALSE))</f>
        <v>156.38556047407369</v>
      </c>
    </row>
    <row r="13" spans="1:11" ht="12.75" customHeight="1">
      <c r="B13" s="17" t="s">
        <v>43</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45</v>
      </c>
      <c r="C14" s="158" t="s">
        <v>46</v>
      </c>
      <c r="D14" s="158"/>
      <c r="E14" s="158"/>
      <c r="F14" s="18">
        <v>28.07</v>
      </c>
      <c r="G14" s="37">
        <f>F14*2</f>
        <v>56.14</v>
      </c>
      <c r="H14" s="40">
        <f>G14*(VLOOKUP(OpdateretÅrstal,'Prisliste tillæg'!$A$4:$C$61,3,FALSE)/VLOOKUP(Produktionsår,'Prisliste tillæg'!$A$5:$C$61,3,FALSE))</f>
        <v>68.005308791746685</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233.35150000000002</v>
      </c>
      <c r="H16" s="97">
        <f>G16*(VLOOKUP(OpdateretÅrstal,'Prisliste tillæg'!$A$4:$C$61,3,FALSE)/VLOOKUP(Produktionsår,'Prisliste tillæg'!$A$5:$C$61,3,FALSE))</f>
        <v>282.67083745132305</v>
      </c>
    </row>
  </sheetData>
  <mergeCells count="12">
    <mergeCell ref="C16:E16"/>
    <mergeCell ref="B8:H8"/>
    <mergeCell ref="C14:E14"/>
    <mergeCell ref="C13:E13"/>
    <mergeCell ref="C15:E15"/>
    <mergeCell ref="C11:E11"/>
    <mergeCell ref="C12:E12"/>
    <mergeCell ref="E6:G6"/>
    <mergeCell ref="A1:E1"/>
    <mergeCell ref="G1:K1"/>
    <mergeCell ref="C10:E10"/>
    <mergeCell ref="B6:C6"/>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20">
    <tabColor rgb="FF00FFFF"/>
  </sheetPr>
  <dimension ref="A1:K16"/>
  <sheetViews>
    <sheetView workbookViewId="0">
      <selection activeCell="H10" sqref="H10"/>
    </sheetView>
  </sheetViews>
  <sheetFormatPr defaultRowHeight="12.75"/>
  <cols>
    <col min="2" max="2" width="10.375" customWidth="1"/>
    <col min="3" max="3" width="21.375" customWidth="1"/>
    <col min="4" max="4" width="4.875" customWidth="1"/>
    <col min="5" max="5" width="15" customWidth="1"/>
    <col min="6" max="6" width="13.375" customWidth="1"/>
    <col min="7" max="7" width="13.625" customWidth="1"/>
    <col min="8" max="10" width="10.5" customWidth="1"/>
    <col min="11" max="11" width="12" customWidth="1"/>
  </cols>
  <sheetData>
    <row r="1" spans="1:11" ht="13.5" thickBot="1">
      <c r="A1" s="180" t="s">
        <v>27</v>
      </c>
      <c r="B1" s="181"/>
      <c r="C1" s="181"/>
      <c r="D1" s="181"/>
      <c r="E1" s="181"/>
      <c r="F1" s="94">
        <v>19</v>
      </c>
      <c r="G1" s="181" t="s">
        <v>28</v>
      </c>
      <c r="H1" s="181"/>
      <c r="I1" s="181"/>
      <c r="J1" s="181"/>
      <c r="K1" s="182"/>
    </row>
    <row r="3" spans="1:11">
      <c r="C3" s="82" t="s">
        <v>29</v>
      </c>
      <c r="D3" s="81">
        <v>2014</v>
      </c>
      <c r="E3" t="s">
        <v>30</v>
      </c>
    </row>
    <row r="6" spans="1:11">
      <c r="B6" s="153" t="s">
        <v>31</v>
      </c>
      <c r="C6" s="153"/>
      <c r="D6" s="36">
        <f>'Samle ark'!A35</f>
        <v>3000</v>
      </c>
      <c r="E6" s="145" t="str">
        <f>'7'!E6:G6</f>
        <v>Gradueringen er fra 46 t.o.m 90 karme</v>
      </c>
      <c r="F6" s="146"/>
      <c r="G6" s="147"/>
      <c r="H6" s="41">
        <v>-0.05</v>
      </c>
    </row>
    <row r="7" spans="1:11" ht="13.5" thickBot="1"/>
    <row r="8" spans="1:11" ht="13.5" thickBot="1">
      <c r="B8" s="155" t="s">
        <v>58</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59</v>
      </c>
      <c r="C12" s="158" t="s">
        <v>42</v>
      </c>
      <c r="D12" s="158"/>
      <c r="E12" s="158"/>
      <c r="F12" s="18">
        <v>140.05000000000001</v>
      </c>
      <c r="G12" s="37">
        <f>F12</f>
        <v>140.05000000000001</v>
      </c>
      <c r="H12" s="40">
        <f>G12*(VLOOKUP(OpdateretÅrstal,'Prisliste tillæg'!$A$4:$C$61,3,FALSE)/VLOOKUP(Produktionsår,'Prisliste tillæg'!$A$5:$C$61,3,FALSE))</f>
        <v>169.64986633922555</v>
      </c>
    </row>
    <row r="13" spans="1:11" ht="12.75" customHeight="1">
      <c r="B13" s="17" t="s">
        <v>60</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61</v>
      </c>
      <c r="C14" s="158" t="s">
        <v>46</v>
      </c>
      <c r="D14" s="158"/>
      <c r="E14" s="158"/>
      <c r="F14" s="18">
        <v>29.71</v>
      </c>
      <c r="G14" s="37">
        <f>F14*2</f>
        <v>59.42</v>
      </c>
      <c r="H14" s="40">
        <f>G14*(VLOOKUP(OpdateretÅrstal,'Prisliste tillæg'!$A$4:$C$61,3,FALSE)/VLOOKUP(Produktionsår,'Prisliste tillæg'!$A$5:$C$61,3,FALSE))</f>
        <v>71.97854379062322</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225.02700000000002</v>
      </c>
      <c r="H16" s="97">
        <f>G16*(VLOOKUP(OpdateretÅrstal,'Prisliste tillæg'!$A$4:$C$61,3,FALSE)/VLOOKUP(Produktionsår,'Prisliste tillæg'!$A$5:$C$61,3,FALSE))</f>
        <v>272.58693661347314</v>
      </c>
    </row>
  </sheetData>
  <mergeCells count="12">
    <mergeCell ref="C16:E16"/>
    <mergeCell ref="C11:E11"/>
    <mergeCell ref="C12:E12"/>
    <mergeCell ref="C13:E13"/>
    <mergeCell ref="C14:E14"/>
    <mergeCell ref="C15:E15"/>
    <mergeCell ref="C10:E10"/>
    <mergeCell ref="A1:E1"/>
    <mergeCell ref="G1:K1"/>
    <mergeCell ref="B6:C6"/>
    <mergeCell ref="E6:G6"/>
    <mergeCell ref="B8:H8"/>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21">
    <tabColor rgb="FF00FFFF"/>
  </sheetPr>
  <dimension ref="A1:K27"/>
  <sheetViews>
    <sheetView workbookViewId="0">
      <selection activeCell="H10" sqref="H10"/>
    </sheetView>
  </sheetViews>
  <sheetFormatPr defaultRowHeight="12.75"/>
  <cols>
    <col min="2" max="2" width="10.875" customWidth="1"/>
    <col min="3" max="3" width="12.25" customWidth="1"/>
    <col min="5" max="5" width="21.625" customWidth="1"/>
    <col min="6" max="6" width="13.375" customWidth="1"/>
    <col min="7" max="7" width="13.625" customWidth="1"/>
    <col min="8" max="10" width="10.5" customWidth="1"/>
    <col min="11" max="11" width="12" customWidth="1"/>
  </cols>
  <sheetData>
    <row r="1" spans="1:11" ht="13.5" thickBot="1">
      <c r="A1" s="180" t="s">
        <v>27</v>
      </c>
      <c r="B1" s="181"/>
      <c r="C1" s="181"/>
      <c r="D1" s="181"/>
      <c r="E1" s="181"/>
      <c r="F1" s="94">
        <v>20</v>
      </c>
      <c r="G1" s="181" t="s">
        <v>28</v>
      </c>
      <c r="H1" s="181"/>
      <c r="I1" s="181"/>
      <c r="J1" s="181"/>
      <c r="K1" s="182"/>
    </row>
    <row r="3" spans="1:11">
      <c r="C3" s="82" t="s">
        <v>29</v>
      </c>
      <c r="D3" s="81">
        <v>2014</v>
      </c>
      <c r="E3" t="s">
        <v>30</v>
      </c>
    </row>
    <row r="6" spans="1:11">
      <c r="B6" s="153" t="str">
        <f>'19'!B6:C6</f>
        <v>Dørens størrelse i mm</v>
      </c>
      <c r="C6" s="153"/>
      <c r="D6" s="36">
        <v>4000</v>
      </c>
      <c r="E6" s="145" t="str">
        <f>'19'!E6:G6</f>
        <v>Gradueringen er fra 46 t.o.m 90 karme</v>
      </c>
      <c r="F6" s="146"/>
      <c r="G6" s="147"/>
      <c r="H6" s="41">
        <v>-0.05</v>
      </c>
    </row>
    <row r="7" spans="1:11" ht="13.5" thickBot="1"/>
    <row r="8" spans="1:11" ht="13.5" thickBot="1">
      <c r="B8" s="155" t="s">
        <v>58</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62</v>
      </c>
      <c r="C12" s="158" t="s">
        <v>42</v>
      </c>
      <c r="D12" s="158"/>
      <c r="E12" s="158"/>
      <c r="F12" s="18">
        <v>160.65</v>
      </c>
      <c r="G12" s="37">
        <f>F12</f>
        <v>160.65</v>
      </c>
      <c r="H12" s="40">
        <f>G12*(VLOOKUP(OpdateretÅrstal,'Prisliste tillæg'!$A$4:$C$61,3,FALSE)/VLOOKUP(Produktionsår,'Prisliste tillæg'!$A$5:$C$61,3,FALSE))</f>
        <v>194.60372029558434</v>
      </c>
    </row>
    <row r="13" spans="1:11" ht="12.75" customHeight="1">
      <c r="B13" s="17" t="s">
        <v>63</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64</v>
      </c>
      <c r="C14" s="158" t="s">
        <v>46</v>
      </c>
      <c r="D14" s="158"/>
      <c r="E14" s="158"/>
      <c r="F14" s="18">
        <v>35.81</v>
      </c>
      <c r="G14" s="37">
        <f>F14*2</f>
        <v>71.62</v>
      </c>
      <c r="H14" s="40">
        <f>G14*(VLOOKUP(OpdateretÅrstal,'Prisliste tillæg'!$A$4:$C$61,3,FALSE)/VLOOKUP(Produktionsår,'Prisliste tillæg'!$A$5:$C$61,3,FALSE))</f>
        <v>86.757039823029885</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256.18700000000001</v>
      </c>
      <c r="H16" s="97">
        <f>G16*(VLOOKUP(OpdateretÅrstal,'Prisliste tillæg'!$A$4:$C$61,3,FALSE)/VLOOKUP(Produktionsår,'Prisliste tillæg'!$A$5:$C$61,3,FALSE))</f>
        <v>310.33266910280025</v>
      </c>
    </row>
    <row r="20" ht="27" customHeight="1"/>
    <row r="21" ht="12.75" customHeight="1"/>
    <row r="22" ht="12.75" customHeight="1"/>
    <row r="23" ht="12.75" customHeight="1"/>
    <row r="24" ht="12.75" customHeight="1"/>
    <row r="25" ht="12.75" customHeight="1"/>
    <row r="26" ht="12.75" customHeight="1"/>
    <row r="27" ht="12.75" customHeight="1"/>
  </sheetData>
  <mergeCells count="12">
    <mergeCell ref="C16:E16"/>
    <mergeCell ref="A1:E1"/>
    <mergeCell ref="G1:K1"/>
    <mergeCell ref="B6:C6"/>
    <mergeCell ref="E6:G6"/>
    <mergeCell ref="C10:E10"/>
    <mergeCell ref="C11:E11"/>
    <mergeCell ref="C12:E12"/>
    <mergeCell ref="C13:E13"/>
    <mergeCell ref="C14:E14"/>
    <mergeCell ref="C15:E15"/>
    <mergeCell ref="B8:H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22">
    <tabColor rgb="FF00FFFF"/>
  </sheetPr>
  <dimension ref="A1:K16"/>
  <sheetViews>
    <sheetView workbookViewId="0">
      <selection activeCell="H10" sqref="H10"/>
    </sheetView>
  </sheetViews>
  <sheetFormatPr defaultRowHeight="12.75"/>
  <cols>
    <col min="2" max="2" width="10.375" customWidth="1"/>
    <col min="3" max="3" width="21.375" customWidth="1"/>
    <col min="4" max="4" width="4.875" customWidth="1"/>
    <col min="5" max="5" width="15" customWidth="1"/>
    <col min="6" max="6" width="13.375" customWidth="1"/>
    <col min="7" max="7" width="13.625" customWidth="1"/>
    <col min="8" max="10" width="10.5" customWidth="1"/>
    <col min="11" max="11" width="12" customWidth="1"/>
  </cols>
  <sheetData>
    <row r="1" spans="1:11" ht="13.5" thickBot="1">
      <c r="A1" s="180" t="s">
        <v>27</v>
      </c>
      <c r="B1" s="181"/>
      <c r="C1" s="181"/>
      <c r="D1" s="181"/>
      <c r="E1" s="181"/>
      <c r="F1" s="94">
        <v>21</v>
      </c>
      <c r="G1" s="181" t="s">
        <v>28</v>
      </c>
      <c r="H1" s="181"/>
      <c r="I1" s="181"/>
      <c r="J1" s="181"/>
      <c r="K1" s="182"/>
    </row>
    <row r="3" spans="1:11">
      <c r="C3" s="82" t="s">
        <v>29</v>
      </c>
      <c r="D3" s="81">
        <v>2014</v>
      </c>
      <c r="E3" t="s">
        <v>30</v>
      </c>
    </row>
    <row r="6" spans="1:11">
      <c r="B6" s="153" t="s">
        <v>31</v>
      </c>
      <c r="C6" s="153"/>
      <c r="D6" s="36">
        <v>5000</v>
      </c>
      <c r="E6" s="145" t="str">
        <f>'20'!E6:G6</f>
        <v>Gradueringen er fra 46 t.o.m 90 karme</v>
      </c>
      <c r="F6" s="146"/>
      <c r="G6" s="147"/>
      <c r="H6" s="41">
        <v>-0.05</v>
      </c>
    </row>
    <row r="7" spans="1:11" ht="13.5" thickBot="1"/>
    <row r="8" spans="1:11" ht="13.5" thickBot="1">
      <c r="B8" s="155" t="s">
        <v>58</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65</v>
      </c>
      <c r="C12" s="158" t="s">
        <v>42</v>
      </c>
      <c r="D12" s="158"/>
      <c r="E12" s="158"/>
      <c r="F12" s="18">
        <v>175.08</v>
      </c>
      <c r="G12" s="37">
        <f>F12</f>
        <v>175.08</v>
      </c>
      <c r="H12" s="40">
        <f>G12*(VLOOKUP(OpdateretÅrstal,'Prisliste tillæg'!$A$4:$C$61,3,FALSE)/VLOOKUP(Produktionsår,'Prisliste tillæg'!$A$5:$C$61,3,FALSE))</f>
        <v>212.08353158637351</v>
      </c>
    </row>
    <row r="13" spans="1:11" ht="12.75" customHeight="1">
      <c r="B13" s="17" t="s">
        <v>66</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67</v>
      </c>
      <c r="C14" s="158" t="s">
        <v>46</v>
      </c>
      <c r="D14" s="158"/>
      <c r="E14" s="158"/>
      <c r="F14" s="18">
        <v>41.99</v>
      </c>
      <c r="G14" s="37">
        <f>F14*2</f>
        <v>83.98</v>
      </c>
      <c r="H14" s="40">
        <f>G14*(VLOOKUP(OpdateretÅrstal,'Prisliste tillæg'!$A$4:$C$61,3,FALSE)/VLOOKUP(Produktionsår,'Prisliste tillæg'!$A$5:$C$61,3,FALSE))</f>
        <v>101.72935219684514</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281.63749999999999</v>
      </c>
      <c r="H16" s="97">
        <f>G16*(VLOOKUP(OpdateretÅrstal,'Prisliste tillæg'!$A$4:$C$61,3,FALSE)/VLOOKUP(Produktionsår,'Prisliste tillæg'!$A$5:$C$61,3,FALSE))</f>
        <v>341.16218658417449</v>
      </c>
    </row>
  </sheetData>
  <mergeCells count="12">
    <mergeCell ref="C16:E16"/>
    <mergeCell ref="C11:E11"/>
    <mergeCell ref="C12:E12"/>
    <mergeCell ref="C13:E13"/>
    <mergeCell ref="C14:E14"/>
    <mergeCell ref="C15:E15"/>
    <mergeCell ref="C10:E10"/>
    <mergeCell ref="A1:E1"/>
    <mergeCell ref="G1:K1"/>
    <mergeCell ref="B6:C6"/>
    <mergeCell ref="E6:G6"/>
    <mergeCell ref="B8:H8"/>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23">
    <tabColor rgb="FFFFFF00"/>
  </sheetPr>
  <dimension ref="A1:K27"/>
  <sheetViews>
    <sheetView workbookViewId="0">
      <selection activeCell="H10" sqref="H10"/>
    </sheetView>
  </sheetViews>
  <sheetFormatPr defaultRowHeight="12.75"/>
  <cols>
    <col min="2" max="2" width="10.875" customWidth="1"/>
    <col min="3" max="3" width="12.25" customWidth="1"/>
    <col min="5" max="5" width="21.625" customWidth="1"/>
    <col min="6" max="6" width="13.375" customWidth="1"/>
    <col min="7" max="7" width="13.625" customWidth="1"/>
    <col min="8" max="10" width="10.5" customWidth="1"/>
    <col min="11" max="11" width="12" customWidth="1"/>
  </cols>
  <sheetData>
    <row r="1" spans="1:11" ht="13.5" thickBot="1">
      <c r="A1" s="183" t="s">
        <v>27</v>
      </c>
      <c r="B1" s="184"/>
      <c r="C1" s="184"/>
      <c r="D1" s="184"/>
      <c r="E1" s="184"/>
      <c r="F1" s="95">
        <v>22</v>
      </c>
      <c r="G1" s="184" t="s">
        <v>28</v>
      </c>
      <c r="H1" s="184"/>
      <c r="I1" s="184"/>
      <c r="J1" s="184"/>
      <c r="K1" s="185"/>
    </row>
    <row r="3" spans="1:11">
      <c r="C3" s="82" t="s">
        <v>29</v>
      </c>
      <c r="D3" s="81">
        <v>2014</v>
      </c>
      <c r="E3" t="s">
        <v>30</v>
      </c>
    </row>
    <row r="6" spans="1:11">
      <c r="B6" s="153" t="str">
        <f>'21'!B6:C6</f>
        <v>Dørens størrelse i mm</v>
      </c>
      <c r="C6" s="153"/>
      <c r="D6" s="36">
        <v>3000</v>
      </c>
      <c r="E6" s="145" t="str">
        <f>'10'!E6:G6</f>
        <v>Gradueringen er over 90 karme</v>
      </c>
      <c r="F6" s="146"/>
      <c r="G6" s="147"/>
      <c r="H6" s="41">
        <v>-0.08</v>
      </c>
    </row>
    <row r="7" spans="1:11" ht="13.5" thickBot="1"/>
    <row r="8" spans="1:11" ht="13.5" thickBot="1">
      <c r="B8" s="155" t="s">
        <v>58</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59</v>
      </c>
      <c r="C12" s="158" t="s">
        <v>42</v>
      </c>
      <c r="D12" s="158"/>
      <c r="E12" s="158"/>
      <c r="F12" s="18">
        <v>140.05000000000001</v>
      </c>
      <c r="G12" s="37">
        <f>F12</f>
        <v>140.05000000000001</v>
      </c>
      <c r="H12" s="40">
        <f>G12*(VLOOKUP(OpdateretÅrstal,'Prisliste tillæg'!$A$4:$C$61,3,FALSE)/VLOOKUP(Produktionsår,'Prisliste tillæg'!$A$5:$C$61,3,FALSE))</f>
        <v>169.64986633922555</v>
      </c>
    </row>
    <row r="13" spans="1:11" ht="12.75" customHeight="1">
      <c r="B13" s="17" t="s">
        <v>60</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61</v>
      </c>
      <c r="C14" s="158" t="s">
        <v>46</v>
      </c>
      <c r="D14" s="158"/>
      <c r="E14" s="158"/>
      <c r="F14" s="18">
        <v>29.71</v>
      </c>
      <c r="G14" s="37">
        <f>F14*2</f>
        <v>59.42</v>
      </c>
      <c r="H14" s="40">
        <f>G14*(VLOOKUP(OpdateretÅrstal,'Prisliste tillæg'!$A$4:$C$61,3,FALSE)/VLOOKUP(Produktionsår,'Prisliste tillæg'!$A$5:$C$61,3,FALSE))</f>
        <v>71.97854379062322</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218.04720000000003</v>
      </c>
      <c r="H16" s="97">
        <f>G16*(VLOOKUP(OpdateretÅrstal,'Prisliste tillæg'!$A$4:$C$61,3,FALSE)/VLOOKUP(Produktionsår,'Prisliste tillæg'!$A$5:$C$61,3,FALSE))</f>
        <v>264.13194098994921</v>
      </c>
    </row>
    <row r="20" ht="27" customHeight="1"/>
    <row r="21" ht="12.75" customHeight="1"/>
    <row r="22" ht="12.75" customHeight="1"/>
    <row r="23" ht="12.75" customHeight="1"/>
    <row r="24" ht="12.75" customHeight="1"/>
    <row r="25" ht="12.75" customHeight="1"/>
    <row r="26" ht="12.75" customHeight="1"/>
    <row r="27" ht="12.75" customHeight="1"/>
  </sheetData>
  <mergeCells count="12">
    <mergeCell ref="C16:E16"/>
    <mergeCell ref="A1:E1"/>
    <mergeCell ref="G1:K1"/>
    <mergeCell ref="B6:C6"/>
    <mergeCell ref="E6:G6"/>
    <mergeCell ref="C10:E10"/>
    <mergeCell ref="C11:E11"/>
    <mergeCell ref="C12:E12"/>
    <mergeCell ref="C13:E13"/>
    <mergeCell ref="C14:E14"/>
    <mergeCell ref="C15:E15"/>
    <mergeCell ref="B8:H8"/>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24">
    <tabColor rgb="FFFFFF00"/>
  </sheetPr>
  <dimension ref="A1:K20"/>
  <sheetViews>
    <sheetView workbookViewId="0">
      <selection activeCell="H10" sqref="H10"/>
    </sheetView>
  </sheetViews>
  <sheetFormatPr defaultRowHeight="12.75"/>
  <cols>
    <col min="2" max="2" width="11.25" customWidth="1"/>
    <col min="3" max="3" width="12.25" customWidth="1"/>
    <col min="5" max="5" width="21.625" customWidth="1"/>
    <col min="6" max="6" width="13.375" customWidth="1"/>
    <col min="7" max="7" width="13.625" customWidth="1"/>
    <col min="8" max="8" width="10.5" customWidth="1"/>
    <col min="9" max="9" width="9.5" customWidth="1"/>
    <col min="10" max="11" width="10.5" customWidth="1"/>
  </cols>
  <sheetData>
    <row r="1" spans="1:11" ht="13.5" thickBot="1">
      <c r="A1" s="183" t="s">
        <v>27</v>
      </c>
      <c r="B1" s="184"/>
      <c r="C1" s="184"/>
      <c r="D1" s="184"/>
      <c r="E1" s="184"/>
      <c r="F1" s="95">
        <v>23</v>
      </c>
      <c r="G1" s="184" t="s">
        <v>28</v>
      </c>
      <c r="H1" s="184"/>
      <c r="I1" s="184"/>
      <c r="J1" s="184"/>
      <c r="K1" s="185"/>
    </row>
    <row r="3" spans="1:11">
      <c r="C3" s="82" t="s">
        <v>29</v>
      </c>
      <c r="D3" s="81">
        <v>2014</v>
      </c>
      <c r="E3" t="s">
        <v>30</v>
      </c>
    </row>
    <row r="6" spans="1:11">
      <c r="B6" s="153" t="str">
        <f>'21'!B6:C6</f>
        <v>Dørens størrelse i mm</v>
      </c>
      <c r="C6" s="153"/>
      <c r="D6" s="36">
        <v>4000</v>
      </c>
      <c r="E6" s="145" t="str">
        <f>'22'!E6:G6</f>
        <v>Gradueringen er over 90 karme</v>
      </c>
      <c r="F6" s="146"/>
      <c r="G6" s="147"/>
      <c r="H6" s="41">
        <v>-0.08</v>
      </c>
    </row>
    <row r="7" spans="1:11" ht="13.5" thickBot="1"/>
    <row r="8" spans="1:11" ht="13.5" thickBot="1">
      <c r="B8" s="155" t="s">
        <v>58</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62</v>
      </c>
      <c r="C12" s="158" t="s">
        <v>42</v>
      </c>
      <c r="D12" s="158"/>
      <c r="E12" s="158"/>
      <c r="F12" s="18">
        <v>160.65</v>
      </c>
      <c r="G12" s="37">
        <f>F12</f>
        <v>160.65</v>
      </c>
      <c r="H12" s="40">
        <f>G12*(VLOOKUP(OpdateretÅrstal,'Prisliste tillæg'!$A$4:$C$61,3,FALSE)/VLOOKUP(Produktionsår,'Prisliste tillæg'!$A$5:$C$61,3,FALSE))</f>
        <v>194.60372029558434</v>
      </c>
    </row>
    <row r="13" spans="1:11" ht="12.75" customHeight="1">
      <c r="B13" s="17" t="s">
        <v>63</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64</v>
      </c>
      <c r="C14" s="158" t="s">
        <v>46</v>
      </c>
      <c r="D14" s="158"/>
      <c r="E14" s="158"/>
      <c r="F14" s="18">
        <v>35.81</v>
      </c>
      <c r="G14" s="37">
        <f>F14*2</f>
        <v>71.62</v>
      </c>
      <c r="H14" s="40">
        <f>G14*(VLOOKUP(OpdateretÅrstal,'Prisliste tillæg'!$A$4:$C$61,3,FALSE)/VLOOKUP(Produktionsår,'Prisliste tillæg'!$A$5:$C$61,3,FALSE))</f>
        <v>86.757039823029885</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248.22320000000002</v>
      </c>
      <c r="H16" s="97">
        <f>G16*(VLOOKUP(OpdateretÅrstal,'Prisliste tillæg'!$A$4:$C$61,3,FALSE)/VLOOKUP(Produktionsår,'Prisliste tillæg'!$A$5:$C$61,3,FALSE))</f>
        <v>300.68570297961338</v>
      </c>
    </row>
    <row r="20" ht="25.5" customHeight="1"/>
  </sheetData>
  <mergeCells count="12">
    <mergeCell ref="C16:E16"/>
    <mergeCell ref="A1:E1"/>
    <mergeCell ref="G1:K1"/>
    <mergeCell ref="B6:C6"/>
    <mergeCell ref="E6:G6"/>
    <mergeCell ref="C10:E10"/>
    <mergeCell ref="C11:E11"/>
    <mergeCell ref="C12:E12"/>
    <mergeCell ref="C13:E13"/>
    <mergeCell ref="C14:E14"/>
    <mergeCell ref="C15:E15"/>
    <mergeCell ref="B8:H8"/>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25">
    <tabColor rgb="FFFFFF00"/>
  </sheetPr>
  <dimension ref="A1:K20"/>
  <sheetViews>
    <sheetView workbookViewId="0">
      <selection activeCell="H10" sqref="H10"/>
    </sheetView>
  </sheetViews>
  <sheetFormatPr defaultRowHeight="12.75"/>
  <cols>
    <col min="2" max="2" width="11.25" customWidth="1"/>
    <col min="3" max="3" width="12.25" customWidth="1"/>
    <col min="5" max="5" width="21.625" customWidth="1"/>
    <col min="6" max="6" width="13.375" customWidth="1"/>
    <col min="7" max="7" width="13.625" customWidth="1"/>
    <col min="8" max="8" width="10.5" customWidth="1"/>
    <col min="9" max="9" width="9.5" customWidth="1"/>
    <col min="10" max="11" width="10.5" customWidth="1"/>
  </cols>
  <sheetData>
    <row r="1" spans="1:11" ht="13.5" thickBot="1">
      <c r="A1" s="183" t="s">
        <v>27</v>
      </c>
      <c r="B1" s="184"/>
      <c r="C1" s="184"/>
      <c r="D1" s="184"/>
      <c r="E1" s="184"/>
      <c r="F1" s="95">
        <v>24</v>
      </c>
      <c r="G1" s="184" t="s">
        <v>28</v>
      </c>
      <c r="H1" s="184"/>
      <c r="I1" s="184"/>
      <c r="J1" s="184"/>
      <c r="K1" s="185"/>
    </row>
    <row r="3" spans="1:11">
      <c r="C3" s="82" t="s">
        <v>29</v>
      </c>
      <c r="D3" s="81">
        <v>2014</v>
      </c>
      <c r="E3" t="s">
        <v>30</v>
      </c>
    </row>
    <row r="6" spans="1:11">
      <c r="B6" s="153" t="str">
        <f>'19'!B6:C6</f>
        <v>Dørens størrelse i mm</v>
      </c>
      <c r="C6" s="153"/>
      <c r="D6" s="36">
        <v>5000</v>
      </c>
      <c r="E6" s="145" t="str">
        <f>'23'!E6:G6</f>
        <v>Gradueringen er over 90 karme</v>
      </c>
      <c r="F6" s="146"/>
      <c r="G6" s="147"/>
      <c r="H6" s="41">
        <v>-0.08</v>
      </c>
    </row>
    <row r="7" spans="1:11" ht="13.5" thickBot="1"/>
    <row r="8" spans="1:11" ht="13.5" thickBot="1">
      <c r="B8" s="155" t="s">
        <v>58</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65</v>
      </c>
      <c r="C12" s="158" t="s">
        <v>42</v>
      </c>
      <c r="D12" s="158"/>
      <c r="E12" s="158"/>
      <c r="F12" s="18">
        <v>175.08</v>
      </c>
      <c r="G12" s="37">
        <f>F12</f>
        <v>175.08</v>
      </c>
      <c r="H12" s="40">
        <f>G12*(VLOOKUP(OpdateretÅrstal,'Prisliste tillæg'!$A$4:$C$61,3,FALSE)/VLOOKUP(Produktionsår,'Prisliste tillæg'!$A$5:$C$61,3,FALSE))</f>
        <v>212.08353158637351</v>
      </c>
    </row>
    <row r="13" spans="1:11" ht="12.75" customHeight="1">
      <c r="B13" s="17" t="s">
        <v>66</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67</v>
      </c>
      <c r="C14" s="158" t="s">
        <v>46</v>
      </c>
      <c r="D14" s="158"/>
      <c r="E14" s="158"/>
      <c r="F14" s="18">
        <v>41.99</v>
      </c>
      <c r="G14" s="37">
        <f>F14*2</f>
        <v>83.98</v>
      </c>
      <c r="H14" s="40">
        <f>G14*(VLOOKUP(OpdateretÅrstal,'Prisliste tillæg'!$A$4:$C$61,3,FALSE)/VLOOKUP(Produktionsår,'Prisliste tillæg'!$A$5:$C$61,3,FALSE))</f>
        <v>101.72935219684514</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272.87</v>
      </c>
      <c r="H16" s="97">
        <f>G16*(VLOOKUP(OpdateretÅrstal,'Prisliste tillæg'!$A$4:$C$61,3,FALSE)/VLOOKUP(Produktionsår,'Prisliste tillæg'!$A$5:$C$61,3,FALSE))</f>
        <v>330.54165675104946</v>
      </c>
    </row>
    <row r="20" ht="25.5" customHeight="1"/>
  </sheetData>
  <mergeCells count="12">
    <mergeCell ref="C16:E16"/>
    <mergeCell ref="A1:E1"/>
    <mergeCell ref="G1:K1"/>
    <mergeCell ref="B6:C6"/>
    <mergeCell ref="E6:G6"/>
    <mergeCell ref="C10:E10"/>
    <mergeCell ref="C11:E11"/>
    <mergeCell ref="C12:E12"/>
    <mergeCell ref="C13:E13"/>
    <mergeCell ref="C14:E14"/>
    <mergeCell ref="C15:E15"/>
    <mergeCell ref="B8:H8"/>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26"/>
  <dimension ref="A1:I61"/>
  <sheetViews>
    <sheetView workbookViewId="0">
      <selection activeCell="C5" sqref="C5"/>
    </sheetView>
  </sheetViews>
  <sheetFormatPr defaultRowHeight="12.75"/>
  <cols>
    <col min="2" max="3" width="9.5" bestFit="1" customWidth="1"/>
    <col min="11" max="11" width="10.125" bestFit="1" customWidth="1"/>
  </cols>
  <sheetData>
    <row r="1" spans="1:9">
      <c r="C1" s="186" t="s">
        <v>68</v>
      </c>
      <c r="D1" s="186"/>
      <c r="E1" s="186"/>
      <c r="F1" s="186"/>
      <c r="G1" s="186"/>
      <c r="H1" s="186"/>
      <c r="I1" s="186"/>
    </row>
    <row r="2" spans="1:9">
      <c r="C2" s="186" t="s">
        <v>69</v>
      </c>
      <c r="D2" s="186"/>
      <c r="E2" s="186"/>
      <c r="F2" s="186"/>
      <c r="G2" s="186"/>
      <c r="H2" s="186"/>
      <c r="I2" s="186"/>
    </row>
    <row r="4" spans="1:9" ht="39" customHeight="1">
      <c r="B4" s="20" t="str">
        <f>'[1]Prisliste tillæg'!$B$3</f>
        <v>Det aktuelle års tillæg</v>
      </c>
      <c r="C4" s="21" t="str">
        <f>'[1]Prisliste tillæg'!$C$3</f>
        <v>Samlet Prisliste tillæg</v>
      </c>
    </row>
    <row r="5" spans="1:9">
      <c r="A5">
        <f>'[1]Prisliste tillæg'!$A4</f>
        <v>2014</v>
      </c>
      <c r="B5" s="23">
        <f>'[1]Prisliste tillæg'!$B4</f>
        <v>1</v>
      </c>
      <c r="C5" s="22">
        <f>'[1]Prisliste tillæg'!$C4</f>
        <v>1</v>
      </c>
    </row>
    <row r="6" spans="1:9">
      <c r="A6">
        <f>'[1]Prisliste tillæg'!$A5</f>
        <v>2015</v>
      </c>
      <c r="B6" s="23">
        <f>'[1]Prisliste tillæg'!$B5</f>
        <v>1.014</v>
      </c>
      <c r="C6" s="22">
        <f>'[1]Prisliste tillæg'!$C5</f>
        <v>1.014</v>
      </c>
    </row>
    <row r="7" spans="1:9">
      <c r="A7">
        <f>'[1]Prisliste tillæg'!$A6</f>
        <v>2016</v>
      </c>
      <c r="B7" s="23">
        <f>'[1]Prisliste tillæg'!$B6</f>
        <v>1.0189999999999999</v>
      </c>
      <c r="C7" s="22">
        <f>'[1]Prisliste tillæg'!$C6</f>
        <v>1.033266</v>
      </c>
    </row>
    <row r="8" spans="1:9">
      <c r="A8">
        <f>'[1]Prisliste tillæg'!$A7</f>
        <v>2017</v>
      </c>
      <c r="B8" s="23">
        <f>'[1]Prisliste tillæg'!$B7</f>
        <v>1.018</v>
      </c>
      <c r="C8" s="22">
        <f>'[1]Prisliste tillæg'!$C7</f>
        <v>1.0518647880000001</v>
      </c>
    </row>
    <row r="9" spans="1:9">
      <c r="A9">
        <f>'[1]Prisliste tillæg'!$A8</f>
        <v>2018</v>
      </c>
      <c r="B9" s="23">
        <f>'[1]Prisliste tillæg'!$B8</f>
        <v>1.0189999999999999</v>
      </c>
      <c r="C9" s="22">
        <f>'[1]Prisliste tillæg'!$C8</f>
        <v>1.0718502189720001</v>
      </c>
    </row>
    <row r="10" spans="1:9">
      <c r="A10">
        <f>'[1]Prisliste tillæg'!$A9</f>
        <v>2019</v>
      </c>
      <c r="B10" s="23">
        <f>'[1]Prisliste tillæg'!$B9</f>
        <v>1.0209999999999999</v>
      </c>
      <c r="C10" s="22">
        <f>'[1]Prisliste tillæg'!$C9</f>
        <v>1.0943590735704121</v>
      </c>
    </row>
    <row r="11" spans="1:9">
      <c r="A11">
        <f>'[1]Prisliste tillæg'!$A10</f>
        <v>2020</v>
      </c>
      <c r="B11" s="23">
        <f>'[1]Prisliste tillæg'!$B10</f>
        <v>1.0209999999999999</v>
      </c>
      <c r="C11" s="22">
        <f>'[1]Prisliste tillæg'!$C10</f>
        <v>1.1173406141153905</v>
      </c>
    </row>
    <row r="12" spans="1:9">
      <c r="A12">
        <f>'[1]Prisliste tillæg'!$A11</f>
        <v>2021</v>
      </c>
      <c r="B12" s="23">
        <f>'[1]Prisliste tillæg'!$B11</f>
        <v>1.0209999999999999</v>
      </c>
      <c r="C12" s="22">
        <f>'[1]Prisliste tillæg'!$C11</f>
        <v>1.1408047670118135</v>
      </c>
    </row>
    <row r="13" spans="1:9">
      <c r="A13">
        <f>'[1]Prisliste tillæg'!$A12</f>
        <v>2022</v>
      </c>
      <c r="B13" s="23">
        <f>'[1]Prisliste tillæg'!$B12</f>
        <v>1.0209999999999999</v>
      </c>
      <c r="C13" s="22">
        <f>'[1]Prisliste tillæg'!$C12</f>
        <v>1.1647616671190615</v>
      </c>
    </row>
    <row r="14" spans="1:9">
      <c r="A14">
        <f>'[1]Prisliste tillæg'!$A13</f>
        <v>2023</v>
      </c>
      <c r="B14" s="23">
        <f>'[1]Prisliste tillæg'!$B13</f>
        <v>1.04</v>
      </c>
      <c r="C14" s="22">
        <f>'[1]Prisliste tillæg'!$C13</f>
        <v>1.211352133803824</v>
      </c>
    </row>
    <row r="15" spans="1:9">
      <c r="A15">
        <f>'[1]Prisliste tillæg'!$A14</f>
        <v>2024</v>
      </c>
      <c r="B15" s="23">
        <f>'[1]Prisliste tillæg'!$B14</f>
        <v>0</v>
      </c>
      <c r="C15" s="22">
        <f>'[1]Prisliste tillæg'!$C14</f>
        <v>0</v>
      </c>
    </row>
    <row r="16" spans="1:9">
      <c r="A16">
        <f>'[1]Prisliste tillæg'!$A15</f>
        <v>2025</v>
      </c>
      <c r="B16" s="23">
        <f>'[1]Prisliste tillæg'!$B15</f>
        <v>0</v>
      </c>
      <c r="C16" s="22">
        <f>'[1]Prisliste tillæg'!$C15</f>
        <v>0</v>
      </c>
    </row>
    <row r="17" spans="1:3">
      <c r="A17">
        <f>'[1]Prisliste tillæg'!$A16</f>
        <v>2026</v>
      </c>
      <c r="B17" s="23">
        <f>'[1]Prisliste tillæg'!$B16</f>
        <v>0</v>
      </c>
      <c r="C17" s="22">
        <f>'[1]Prisliste tillæg'!$C16</f>
        <v>0</v>
      </c>
    </row>
    <row r="18" spans="1:3">
      <c r="A18">
        <f>'[1]Prisliste tillæg'!$A17</f>
        <v>2027</v>
      </c>
      <c r="B18" s="23">
        <f>'[1]Prisliste tillæg'!$B17</f>
        <v>0</v>
      </c>
      <c r="C18" s="22">
        <f>'[1]Prisliste tillæg'!$C17</f>
        <v>0</v>
      </c>
    </row>
    <row r="19" spans="1:3">
      <c r="A19">
        <f>'[1]Prisliste tillæg'!$A18</f>
        <v>2028</v>
      </c>
      <c r="B19" s="23">
        <f>'[1]Prisliste tillæg'!$B18</f>
        <v>0</v>
      </c>
      <c r="C19" s="22">
        <f>'[1]Prisliste tillæg'!$C18</f>
        <v>0</v>
      </c>
    </row>
    <row r="20" spans="1:3">
      <c r="A20">
        <f>'[1]Prisliste tillæg'!$A19</f>
        <v>2029</v>
      </c>
      <c r="B20" s="23">
        <f>'[1]Prisliste tillæg'!$B19</f>
        <v>0</v>
      </c>
      <c r="C20" s="22">
        <f>'[1]Prisliste tillæg'!$C19</f>
        <v>0</v>
      </c>
    </row>
    <row r="21" spans="1:3">
      <c r="A21">
        <f>'[1]Prisliste tillæg'!$A20</f>
        <v>2030</v>
      </c>
      <c r="B21" s="23">
        <f>'[1]Prisliste tillæg'!$B20</f>
        <v>0</v>
      </c>
      <c r="C21" s="22">
        <f>'[1]Prisliste tillæg'!$C20</f>
        <v>0</v>
      </c>
    </row>
    <row r="22" spans="1:3">
      <c r="A22">
        <f>'[1]Prisliste tillæg'!$A21</f>
        <v>2031</v>
      </c>
      <c r="B22" s="23">
        <f>'[1]Prisliste tillæg'!$B21</f>
        <v>0</v>
      </c>
      <c r="C22" s="22">
        <f>'[1]Prisliste tillæg'!$C21</f>
        <v>0</v>
      </c>
    </row>
    <row r="23" spans="1:3">
      <c r="A23">
        <f>'[1]Prisliste tillæg'!$A22</f>
        <v>2032</v>
      </c>
      <c r="B23" s="23">
        <f>'[1]Prisliste tillæg'!$B22</f>
        <v>0</v>
      </c>
      <c r="C23" s="22">
        <f>'[1]Prisliste tillæg'!$C22</f>
        <v>0</v>
      </c>
    </row>
    <row r="24" spans="1:3">
      <c r="A24">
        <f>'[1]Prisliste tillæg'!$A23</f>
        <v>2033</v>
      </c>
      <c r="B24" s="23">
        <f>'[1]Prisliste tillæg'!$B23</f>
        <v>0</v>
      </c>
      <c r="C24" s="22">
        <f>'[1]Prisliste tillæg'!$C23</f>
        <v>0</v>
      </c>
    </row>
    <row r="25" spans="1:3">
      <c r="A25">
        <f>'[1]Prisliste tillæg'!$A24</f>
        <v>2034</v>
      </c>
      <c r="B25" s="23">
        <f>'[1]Prisliste tillæg'!$B24</f>
        <v>0</v>
      </c>
      <c r="C25" s="22">
        <f>'[1]Prisliste tillæg'!$C24</f>
        <v>0</v>
      </c>
    </row>
    <row r="26" spans="1:3">
      <c r="A26">
        <f>'[1]Prisliste tillæg'!$A25</f>
        <v>2035</v>
      </c>
      <c r="B26" s="23">
        <f>'[1]Prisliste tillæg'!$B25</f>
        <v>0</v>
      </c>
      <c r="C26" s="22">
        <f>'[1]Prisliste tillæg'!$C25</f>
        <v>0</v>
      </c>
    </row>
    <row r="27" spans="1:3">
      <c r="A27">
        <f>'[1]Prisliste tillæg'!$A26</f>
        <v>2036</v>
      </c>
      <c r="B27" s="23">
        <f>'[1]Prisliste tillæg'!$B26</f>
        <v>0</v>
      </c>
      <c r="C27" s="22">
        <f>'[1]Prisliste tillæg'!$C26</f>
        <v>0</v>
      </c>
    </row>
    <row r="28" spans="1:3">
      <c r="A28">
        <f>'[1]Prisliste tillæg'!$A27</f>
        <v>2037</v>
      </c>
      <c r="B28" s="23">
        <f>'[1]Prisliste tillæg'!$B27</f>
        <v>0</v>
      </c>
      <c r="C28" s="22">
        <f>'[1]Prisliste tillæg'!$C27</f>
        <v>0</v>
      </c>
    </row>
    <row r="29" spans="1:3">
      <c r="A29">
        <f>'[1]Prisliste tillæg'!$A28</f>
        <v>2038</v>
      </c>
      <c r="B29" s="23">
        <f>'[1]Prisliste tillæg'!$B28</f>
        <v>0</v>
      </c>
      <c r="C29" s="22">
        <f>'[1]Prisliste tillæg'!$C28</f>
        <v>0</v>
      </c>
    </row>
    <row r="30" spans="1:3">
      <c r="A30">
        <f>'[1]Prisliste tillæg'!$A29</f>
        <v>2039</v>
      </c>
      <c r="B30" s="23">
        <f>'[1]Prisliste tillæg'!$B29</f>
        <v>0</v>
      </c>
      <c r="C30" s="22">
        <f>'[1]Prisliste tillæg'!$C29</f>
        <v>0</v>
      </c>
    </row>
    <row r="31" spans="1:3">
      <c r="A31">
        <f>'[1]Prisliste tillæg'!$A30</f>
        <v>2040</v>
      </c>
      <c r="B31" s="23">
        <f>'[1]Prisliste tillæg'!$B30</f>
        <v>0</v>
      </c>
      <c r="C31" s="22">
        <f>'[1]Prisliste tillæg'!$C30</f>
        <v>0</v>
      </c>
    </row>
    <row r="32" spans="1:3">
      <c r="A32">
        <f>'[1]Prisliste tillæg'!$A31</f>
        <v>2041</v>
      </c>
      <c r="B32" s="23">
        <f>'[1]Prisliste tillæg'!$B31</f>
        <v>0</v>
      </c>
      <c r="C32" s="22">
        <f>'[1]Prisliste tillæg'!$C31</f>
        <v>0</v>
      </c>
    </row>
    <row r="33" spans="1:3">
      <c r="A33">
        <f>'[1]Prisliste tillæg'!$A32</f>
        <v>2042</v>
      </c>
      <c r="B33" s="23">
        <f>'[1]Prisliste tillæg'!$B32</f>
        <v>0</v>
      </c>
      <c r="C33" s="22">
        <f>'[1]Prisliste tillæg'!$C32</f>
        <v>0</v>
      </c>
    </row>
    <row r="34" spans="1:3">
      <c r="A34">
        <f>'[1]Prisliste tillæg'!$A33</f>
        <v>2043</v>
      </c>
      <c r="B34" s="23">
        <f>'[1]Prisliste tillæg'!$B33</f>
        <v>0</v>
      </c>
      <c r="C34" s="22">
        <f>'[1]Prisliste tillæg'!$C33</f>
        <v>0</v>
      </c>
    </row>
    <row r="35" spans="1:3">
      <c r="A35">
        <f>'[1]Prisliste tillæg'!$A34</f>
        <v>2044</v>
      </c>
      <c r="B35" s="23">
        <f>'[1]Prisliste tillæg'!$B34</f>
        <v>0</v>
      </c>
      <c r="C35" s="22">
        <f>'[1]Prisliste tillæg'!$C34</f>
        <v>0</v>
      </c>
    </row>
    <row r="36" spans="1:3">
      <c r="A36">
        <f>'[1]Prisliste tillæg'!$A35</f>
        <v>2045</v>
      </c>
      <c r="B36" s="23">
        <f>'[1]Prisliste tillæg'!$B35</f>
        <v>0</v>
      </c>
      <c r="C36" s="22">
        <f>'[1]Prisliste tillæg'!$C35</f>
        <v>0</v>
      </c>
    </row>
    <row r="37" spans="1:3">
      <c r="A37">
        <f>'[1]Prisliste tillæg'!$A36</f>
        <v>2046</v>
      </c>
      <c r="B37" s="23">
        <f>'[1]Prisliste tillæg'!$B36</f>
        <v>0</v>
      </c>
      <c r="C37" s="22">
        <f>'[1]Prisliste tillæg'!$C36</f>
        <v>0</v>
      </c>
    </row>
    <row r="38" spans="1:3">
      <c r="A38">
        <f>'[1]Prisliste tillæg'!$A37</f>
        <v>2047</v>
      </c>
      <c r="B38" s="23">
        <f>'[1]Prisliste tillæg'!$B37</f>
        <v>0</v>
      </c>
      <c r="C38" s="22">
        <f>'[1]Prisliste tillæg'!$C37</f>
        <v>0</v>
      </c>
    </row>
    <row r="39" spans="1:3">
      <c r="A39">
        <f>'[1]Prisliste tillæg'!$A38</f>
        <v>2048</v>
      </c>
      <c r="B39" s="23">
        <f>'[1]Prisliste tillæg'!$B38</f>
        <v>0</v>
      </c>
      <c r="C39" s="22">
        <f>'[1]Prisliste tillæg'!$C38</f>
        <v>0</v>
      </c>
    </row>
    <row r="40" spans="1:3">
      <c r="A40">
        <f>'[1]Prisliste tillæg'!$A39</f>
        <v>2049</v>
      </c>
      <c r="B40" s="23">
        <f>'[1]Prisliste tillæg'!$B39</f>
        <v>0</v>
      </c>
      <c r="C40" s="22">
        <f>'[1]Prisliste tillæg'!$C39</f>
        <v>0</v>
      </c>
    </row>
    <row r="41" spans="1:3">
      <c r="A41">
        <f>'[1]Prisliste tillæg'!$A40</f>
        <v>2050</v>
      </c>
      <c r="B41" s="23">
        <f>'[1]Prisliste tillæg'!$B40</f>
        <v>0</v>
      </c>
      <c r="C41" s="22">
        <f>'[1]Prisliste tillæg'!$C40</f>
        <v>0</v>
      </c>
    </row>
    <row r="42" spans="1:3">
      <c r="A42">
        <f>'[1]Prisliste tillæg'!$A41</f>
        <v>2051</v>
      </c>
      <c r="B42" s="23">
        <f>'[1]Prisliste tillæg'!$B41</f>
        <v>0</v>
      </c>
      <c r="C42" s="22">
        <f>'[1]Prisliste tillæg'!$C41</f>
        <v>0</v>
      </c>
    </row>
    <row r="43" spans="1:3">
      <c r="A43">
        <f>'[1]Prisliste tillæg'!$A42</f>
        <v>2052</v>
      </c>
      <c r="B43" s="23">
        <f>'[1]Prisliste tillæg'!$B42</f>
        <v>0</v>
      </c>
      <c r="C43" s="22">
        <f>'[1]Prisliste tillæg'!$C42</f>
        <v>0</v>
      </c>
    </row>
    <row r="44" spans="1:3">
      <c r="A44">
        <f>'[1]Prisliste tillæg'!$A43</f>
        <v>2053</v>
      </c>
      <c r="B44" s="23">
        <f>'[1]Prisliste tillæg'!$B43</f>
        <v>0</v>
      </c>
      <c r="C44" s="22">
        <f>'[1]Prisliste tillæg'!$C43</f>
        <v>0</v>
      </c>
    </row>
    <row r="45" spans="1:3">
      <c r="A45">
        <f>'[1]Prisliste tillæg'!$A44</f>
        <v>2054</v>
      </c>
      <c r="B45" s="23">
        <f>'[1]Prisliste tillæg'!$B44</f>
        <v>0</v>
      </c>
      <c r="C45" s="22">
        <f>'[1]Prisliste tillæg'!$C44</f>
        <v>0</v>
      </c>
    </row>
    <row r="46" spans="1:3">
      <c r="A46">
        <f>'[1]Prisliste tillæg'!$A45</f>
        <v>2055</v>
      </c>
      <c r="B46" s="23">
        <f>'[1]Prisliste tillæg'!$B45</f>
        <v>0</v>
      </c>
      <c r="C46" s="22">
        <f>'[1]Prisliste tillæg'!$C45</f>
        <v>0</v>
      </c>
    </row>
    <row r="47" spans="1:3">
      <c r="A47">
        <f>'[1]Prisliste tillæg'!$A46</f>
        <v>2056</v>
      </c>
      <c r="B47" s="23">
        <f>'[1]Prisliste tillæg'!$B46</f>
        <v>0</v>
      </c>
      <c r="C47" s="22">
        <f>'[1]Prisliste tillæg'!$C46</f>
        <v>0</v>
      </c>
    </row>
    <row r="48" spans="1:3">
      <c r="A48">
        <f>'[1]Prisliste tillæg'!$A47</f>
        <v>2057</v>
      </c>
      <c r="B48" s="23">
        <f>'[1]Prisliste tillæg'!$B47</f>
        <v>0</v>
      </c>
      <c r="C48" s="22">
        <f>'[1]Prisliste tillæg'!$C47</f>
        <v>0</v>
      </c>
    </row>
    <row r="49" spans="1:3">
      <c r="A49">
        <f>'[1]Prisliste tillæg'!$A48</f>
        <v>2058</v>
      </c>
      <c r="B49" s="23">
        <f>'[1]Prisliste tillæg'!$B48</f>
        <v>0</v>
      </c>
      <c r="C49" s="22">
        <f>'[1]Prisliste tillæg'!$C48</f>
        <v>0</v>
      </c>
    </row>
    <row r="50" spans="1:3">
      <c r="A50">
        <f>'[1]Prisliste tillæg'!$A49</f>
        <v>2059</v>
      </c>
      <c r="B50" s="23">
        <f>'[1]Prisliste tillæg'!$B49</f>
        <v>0</v>
      </c>
      <c r="C50" s="22">
        <f>'[1]Prisliste tillæg'!$C49</f>
        <v>0</v>
      </c>
    </row>
    <row r="51" spans="1:3">
      <c r="A51">
        <f>'[1]Prisliste tillæg'!$A50</f>
        <v>2060</v>
      </c>
      <c r="B51" s="23">
        <f>'[1]Prisliste tillæg'!$B50</f>
        <v>0</v>
      </c>
      <c r="C51" s="22">
        <f>'[1]Prisliste tillæg'!$C50</f>
        <v>0</v>
      </c>
    </row>
    <row r="52" spans="1:3">
      <c r="A52">
        <f>'[1]Prisliste tillæg'!$A51</f>
        <v>2061</v>
      </c>
      <c r="B52" s="23">
        <f>'[1]Prisliste tillæg'!$B51</f>
        <v>0</v>
      </c>
      <c r="C52" s="22">
        <f>'[1]Prisliste tillæg'!$C51</f>
        <v>0</v>
      </c>
    </row>
    <row r="53" spans="1:3">
      <c r="A53">
        <f>'[1]Prisliste tillæg'!$A52</f>
        <v>2062</v>
      </c>
      <c r="B53" s="23">
        <f>'[1]Prisliste tillæg'!$B52</f>
        <v>0</v>
      </c>
      <c r="C53" s="22">
        <f>'[1]Prisliste tillæg'!$C52</f>
        <v>0</v>
      </c>
    </row>
    <row r="54" spans="1:3">
      <c r="A54">
        <f>'[1]Prisliste tillæg'!$A53</f>
        <v>2063</v>
      </c>
      <c r="B54" s="23">
        <f>'[1]Prisliste tillæg'!$B53</f>
        <v>0</v>
      </c>
      <c r="C54" s="22">
        <f>'[1]Prisliste tillæg'!$C53</f>
        <v>0</v>
      </c>
    </row>
    <row r="55" spans="1:3">
      <c r="A55">
        <f>'[1]Prisliste tillæg'!$A54</f>
        <v>2064</v>
      </c>
      <c r="B55" s="23">
        <f>'[1]Prisliste tillæg'!$B54</f>
        <v>0</v>
      </c>
      <c r="C55" s="22">
        <f>'[1]Prisliste tillæg'!$C54</f>
        <v>0</v>
      </c>
    </row>
    <row r="56" spans="1:3">
      <c r="A56">
        <f>'[1]Prisliste tillæg'!$A55</f>
        <v>2065</v>
      </c>
      <c r="B56" s="23">
        <f>'[1]Prisliste tillæg'!$B55</f>
        <v>0</v>
      </c>
      <c r="C56" s="22">
        <f>'[1]Prisliste tillæg'!$C55</f>
        <v>0</v>
      </c>
    </row>
    <row r="57" spans="1:3">
      <c r="A57">
        <f>'[1]Prisliste tillæg'!$A56</f>
        <v>2066</v>
      </c>
      <c r="B57" s="23">
        <f>'[1]Prisliste tillæg'!$B56</f>
        <v>0</v>
      </c>
      <c r="C57" s="22">
        <f>'[1]Prisliste tillæg'!$C56</f>
        <v>0</v>
      </c>
    </row>
    <row r="58" spans="1:3">
      <c r="A58">
        <f>'[1]Prisliste tillæg'!$A57</f>
        <v>2067</v>
      </c>
      <c r="B58" s="23">
        <f>'[1]Prisliste tillæg'!$B57</f>
        <v>0</v>
      </c>
      <c r="C58" s="22">
        <f>'[1]Prisliste tillæg'!$C57</f>
        <v>0</v>
      </c>
    </row>
    <row r="59" spans="1:3">
      <c r="A59">
        <f>'[1]Prisliste tillæg'!$A58</f>
        <v>2068</v>
      </c>
      <c r="B59" s="23">
        <f>'[1]Prisliste tillæg'!$B58</f>
        <v>0</v>
      </c>
      <c r="C59" s="22">
        <f>'[1]Prisliste tillæg'!$C58</f>
        <v>0</v>
      </c>
    </row>
    <row r="60" spans="1:3">
      <c r="A60">
        <f>'[1]Prisliste tillæg'!$A59</f>
        <v>2069</v>
      </c>
      <c r="B60" s="23">
        <f>'[1]Prisliste tillæg'!$B59</f>
        <v>0</v>
      </c>
      <c r="C60" s="22">
        <f>'[1]Prisliste tillæg'!$C59</f>
        <v>0</v>
      </c>
    </row>
    <row r="61" spans="1:3">
      <c r="A61">
        <f>'[1]Prisliste tillæg'!$A60</f>
        <v>2070</v>
      </c>
      <c r="B61" s="23">
        <f>'[1]Prisliste tillæg'!$B60</f>
        <v>0</v>
      </c>
      <c r="C61" s="22">
        <f>'[1]Prisliste tillæg'!$C60</f>
        <v>0</v>
      </c>
    </row>
  </sheetData>
  <mergeCells count="2">
    <mergeCell ref="C1:I1"/>
    <mergeCell ref="C2:I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tabColor rgb="FFFF0000"/>
  </sheetPr>
  <dimension ref="A1:K27"/>
  <sheetViews>
    <sheetView workbookViewId="0">
      <selection activeCell="H9" sqref="H9"/>
    </sheetView>
  </sheetViews>
  <sheetFormatPr defaultRowHeight="12.75"/>
  <cols>
    <col min="2" max="2" width="10.875" customWidth="1"/>
    <col min="3" max="3" width="12.25" customWidth="1"/>
    <col min="5" max="5" width="21.625" customWidth="1"/>
    <col min="6" max="6" width="13.375" customWidth="1"/>
    <col min="7" max="7" width="13.625" customWidth="1"/>
    <col min="8" max="10" width="10.5" bestFit="1" customWidth="1"/>
    <col min="11" max="11" width="12" bestFit="1" customWidth="1"/>
  </cols>
  <sheetData>
    <row r="1" spans="1:11" ht="13.5" thickBot="1">
      <c r="A1" s="148" t="s">
        <v>27</v>
      </c>
      <c r="B1" s="149"/>
      <c r="C1" s="149"/>
      <c r="D1" s="149"/>
      <c r="E1" s="149"/>
      <c r="F1" s="71">
        <v>2</v>
      </c>
      <c r="G1" s="149" t="s">
        <v>28</v>
      </c>
      <c r="H1" s="149"/>
      <c r="I1" s="149"/>
      <c r="J1" s="149"/>
      <c r="K1" s="150"/>
    </row>
    <row r="3" spans="1:11">
      <c r="C3" s="82" t="s">
        <v>29</v>
      </c>
      <c r="D3" s="81">
        <v>2014</v>
      </c>
      <c r="E3" t="s">
        <v>30</v>
      </c>
    </row>
    <row r="6" spans="1:11">
      <c r="B6" s="153" t="str">
        <f>'1'!B6:C6</f>
        <v>Dørens størrelse i mm</v>
      </c>
      <c r="C6" s="153"/>
      <c r="D6" s="36">
        <v>4000</v>
      </c>
      <c r="E6" s="145" t="s">
        <v>32</v>
      </c>
      <c r="F6" s="146"/>
      <c r="G6" s="147"/>
      <c r="H6" s="41">
        <v>0.05</v>
      </c>
    </row>
    <row r="7" spans="1:11" ht="13.5" thickBot="1"/>
    <row r="8" spans="1:11" ht="13.5" thickBot="1">
      <c r="B8" s="155" t="s">
        <v>33</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48</v>
      </c>
      <c r="C12" s="158" t="s">
        <v>42</v>
      </c>
      <c r="D12" s="158"/>
      <c r="E12" s="158"/>
      <c r="F12" s="18">
        <v>147.69</v>
      </c>
      <c r="G12" s="37">
        <f>F12</f>
        <v>147.69</v>
      </c>
      <c r="H12" s="40">
        <f>G12*(VLOOKUP(OpdateretÅrstal,'Prisliste tillæg'!$A$4:$C$61,3,FALSE)/VLOOKUP(Produktionsår,'Prisliste tillæg'!$A$5:$C$61,3,FALSE))</f>
        <v>178.90459664148676</v>
      </c>
    </row>
    <row r="13" spans="1:11" ht="12.75" customHeight="1">
      <c r="B13" s="17" t="s">
        <v>49</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50</v>
      </c>
      <c r="C14" s="158" t="s">
        <v>46</v>
      </c>
      <c r="D14" s="158"/>
      <c r="E14" s="158"/>
      <c r="F14" s="18">
        <v>33.19</v>
      </c>
      <c r="G14" s="37">
        <f>F14*2</f>
        <v>66.38</v>
      </c>
      <c r="H14" s="40">
        <f>G14*(VLOOKUP(OpdateretÅrstal,'Prisliste tillæg'!$A$4:$C$61,3,FALSE)/VLOOKUP(Produktionsår,'Prisliste tillæg'!$A$5:$C$61,3,FALSE))</f>
        <v>80.409554641897827</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263.62299999999999</v>
      </c>
      <c r="H16" s="97">
        <f>G16*(VLOOKUP(OpdateretÅrstal,'Prisliste tillæg'!$A$4:$C$61,3,FALSE)/VLOOKUP(Produktionsår,'Prisliste tillæg'!$A$5:$C$61,3,FALSE))</f>
        <v>319.34028356976546</v>
      </c>
    </row>
    <row r="20" ht="27" customHeight="1"/>
    <row r="21" ht="12.75" customHeight="1"/>
    <row r="22" ht="12.75" customHeight="1"/>
    <row r="23" ht="12.75" customHeight="1"/>
    <row r="24" ht="12.75" customHeight="1"/>
    <row r="25" ht="12.75" customHeight="1"/>
    <row r="26" ht="12.75" customHeight="1"/>
    <row r="27" ht="12.75" customHeight="1"/>
  </sheetData>
  <mergeCells count="12">
    <mergeCell ref="A1:E1"/>
    <mergeCell ref="G1:K1"/>
    <mergeCell ref="B6:C6"/>
    <mergeCell ref="E6:G6"/>
    <mergeCell ref="B8:H8"/>
    <mergeCell ref="C15:E15"/>
    <mergeCell ref="C16:E16"/>
    <mergeCell ref="C10:E10"/>
    <mergeCell ref="C11:E11"/>
    <mergeCell ref="C12:E12"/>
    <mergeCell ref="C13:E13"/>
    <mergeCell ref="C14:E1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rgb="FFFF0000"/>
  </sheetPr>
  <dimension ref="A1:K20"/>
  <sheetViews>
    <sheetView workbookViewId="0">
      <selection activeCell="H10" sqref="H10"/>
    </sheetView>
  </sheetViews>
  <sheetFormatPr defaultRowHeight="12.75"/>
  <cols>
    <col min="2" max="2" width="11.25" customWidth="1"/>
    <col min="3" max="3" width="12.25" customWidth="1"/>
    <col min="5" max="5" width="21.625" customWidth="1"/>
    <col min="6" max="6" width="13.375" customWidth="1"/>
    <col min="7" max="7" width="13.625" customWidth="1"/>
    <col min="8" max="8" width="10.5" bestFit="1" customWidth="1"/>
    <col min="9" max="9" width="9.5" bestFit="1" customWidth="1"/>
    <col min="10" max="11" width="10.5" bestFit="1" customWidth="1"/>
  </cols>
  <sheetData>
    <row r="1" spans="1:11" ht="13.5" thickBot="1">
      <c r="A1" s="148" t="s">
        <v>27</v>
      </c>
      <c r="B1" s="149"/>
      <c r="C1" s="149"/>
      <c r="D1" s="149"/>
      <c r="E1" s="149"/>
      <c r="F1" s="71">
        <v>3</v>
      </c>
      <c r="G1" s="149" t="s">
        <v>28</v>
      </c>
      <c r="H1" s="149"/>
      <c r="I1" s="149"/>
      <c r="J1" s="149"/>
      <c r="K1" s="150"/>
    </row>
    <row r="3" spans="1:11">
      <c r="C3" s="82" t="s">
        <v>29</v>
      </c>
      <c r="D3" s="81">
        <v>2014</v>
      </c>
      <c r="E3" t="s">
        <v>30</v>
      </c>
    </row>
    <row r="6" spans="1:11">
      <c r="B6" s="153" t="str">
        <f>'1'!B6:C6</f>
        <v>Dørens størrelse i mm</v>
      </c>
      <c r="C6" s="153"/>
      <c r="D6" s="36">
        <v>5000</v>
      </c>
      <c r="E6" s="145" t="s">
        <v>32</v>
      </c>
      <c r="F6" s="146"/>
      <c r="G6" s="147"/>
      <c r="H6" s="41">
        <v>0.05</v>
      </c>
    </row>
    <row r="7" spans="1:11" ht="13.5" thickBot="1"/>
    <row r="8" spans="1:11" ht="13.5" thickBot="1">
      <c r="B8" s="155" t="s">
        <v>33</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51</v>
      </c>
      <c r="C12" s="158" t="s">
        <v>42</v>
      </c>
      <c r="D12" s="158"/>
      <c r="E12" s="158"/>
      <c r="F12" s="18">
        <v>160.47</v>
      </c>
      <c r="G12" s="37">
        <f>F12</f>
        <v>160.47</v>
      </c>
      <c r="H12" s="40">
        <f>G12*(VLOOKUP(OpdateretÅrstal,'Prisliste tillæg'!$A$4:$C$61,3,FALSE)/VLOOKUP(Produktionsår,'Prisliste tillæg'!$A$5:$C$61,3,FALSE))</f>
        <v>194.38567691149964</v>
      </c>
    </row>
    <row r="13" spans="1:11" ht="12.75" customHeight="1">
      <c r="B13" s="17" t="s">
        <v>52</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53</v>
      </c>
      <c r="C14" s="158" t="s">
        <v>46</v>
      </c>
      <c r="D14" s="158"/>
      <c r="E14" s="158"/>
      <c r="F14" s="18">
        <v>38.5</v>
      </c>
      <c r="G14" s="37">
        <f>F14*2</f>
        <v>77</v>
      </c>
      <c r="H14" s="40">
        <f>G14*(VLOOKUP(OpdateretÅrstal,'Prisliste tillæg'!$A$4:$C$61,3,FALSE)/VLOOKUP(Produktionsår,'Prisliste tillæg'!$A$5:$C$61,3,FALSE))</f>
        <v>93.274114302894446</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288.19299999999998</v>
      </c>
      <c r="H16" s="97">
        <f>G16*(VLOOKUP(OpdateretÅrstal,'Prisliste tillæg'!$A$4:$C$61,3,FALSE)/VLOOKUP(Produktionsår,'Prisliste tillæg'!$A$5:$C$61,3,FALSE))</f>
        <v>349.1032054973254</v>
      </c>
    </row>
    <row r="20" ht="25.5" customHeight="1"/>
  </sheetData>
  <mergeCells count="12">
    <mergeCell ref="A1:E1"/>
    <mergeCell ref="G1:K1"/>
    <mergeCell ref="B6:C6"/>
    <mergeCell ref="E6:G6"/>
    <mergeCell ref="B8:H8"/>
    <mergeCell ref="C15:E15"/>
    <mergeCell ref="C16:E16"/>
    <mergeCell ref="C10:E10"/>
    <mergeCell ref="C11:E11"/>
    <mergeCell ref="C12:E12"/>
    <mergeCell ref="C13:E13"/>
    <mergeCell ref="C14:E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00B050"/>
  </sheetPr>
  <dimension ref="A1:K20"/>
  <sheetViews>
    <sheetView workbookViewId="0">
      <selection activeCell="H10" sqref="H10"/>
    </sheetView>
  </sheetViews>
  <sheetFormatPr defaultRowHeight="12.75"/>
  <cols>
    <col min="2" max="2" width="10.875" customWidth="1"/>
    <col min="3" max="3" width="12.25" customWidth="1"/>
    <col min="5" max="5" width="21.625" customWidth="1"/>
    <col min="6" max="8" width="10.5" bestFit="1" customWidth="1"/>
    <col min="9" max="9" width="9.5" bestFit="1" customWidth="1"/>
    <col min="10" max="11" width="12.125" bestFit="1" customWidth="1"/>
  </cols>
  <sheetData>
    <row r="1" spans="1:11" ht="13.5" thickBot="1">
      <c r="A1" s="165" t="s">
        <v>27</v>
      </c>
      <c r="B1" s="166"/>
      <c r="C1" s="166"/>
      <c r="D1" s="166"/>
      <c r="E1" s="166"/>
      <c r="F1" s="46">
        <v>4</v>
      </c>
      <c r="G1" s="166" t="s">
        <v>28</v>
      </c>
      <c r="H1" s="166"/>
      <c r="I1" s="166"/>
      <c r="J1" s="166"/>
      <c r="K1" s="167"/>
    </row>
    <row r="3" spans="1:11">
      <c r="C3" s="82" t="s">
        <v>29</v>
      </c>
      <c r="D3" s="81">
        <v>2014</v>
      </c>
      <c r="E3" t="s">
        <v>30</v>
      </c>
    </row>
    <row r="6" spans="1:11">
      <c r="B6" s="153" t="s">
        <v>54</v>
      </c>
      <c r="C6" s="153"/>
      <c r="D6" s="36">
        <f>'Samle ark'!A35</f>
        <v>3000</v>
      </c>
      <c r="E6" s="145" t="s">
        <v>55</v>
      </c>
      <c r="F6" s="146"/>
      <c r="G6" s="147"/>
      <c r="H6" s="41">
        <v>0</v>
      </c>
    </row>
    <row r="7" spans="1:11" ht="13.5" thickBot="1"/>
    <row r="8" spans="1:11" ht="13.5" thickBot="1">
      <c r="B8" s="155" t="s">
        <v>33</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41</v>
      </c>
      <c r="C12" s="158" t="s">
        <v>42</v>
      </c>
      <c r="D12" s="158"/>
      <c r="E12" s="158"/>
      <c r="F12" s="18">
        <v>129.1</v>
      </c>
      <c r="G12" s="37">
        <f>F12</f>
        <v>129.1</v>
      </c>
      <c r="H12" s="40">
        <f>G12*(VLOOKUP(OpdateretÅrstal,'Prisliste tillæg'!$A$4:$C$61,3,FALSE)/VLOOKUP(Produktionsår,'Prisliste tillæg'!$A$5:$C$61,3,FALSE))</f>
        <v>156.38556047407369</v>
      </c>
    </row>
    <row r="13" spans="1:11" ht="12.75" customHeight="1">
      <c r="B13" s="17" t="s">
        <v>43</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45</v>
      </c>
      <c r="C14" s="158" t="s">
        <v>46</v>
      </c>
      <c r="D14" s="158"/>
      <c r="E14" s="158"/>
      <c r="F14" s="18">
        <v>28.07</v>
      </c>
      <c r="G14" s="37">
        <f>F14*2</f>
        <v>56.14</v>
      </c>
      <c r="H14" s="40">
        <f>G14*(VLOOKUP(OpdateretÅrstal,'Prisliste tillæg'!$A$4:$C$61,3,FALSE)/VLOOKUP(Produktionsår,'Prisliste tillæg'!$A$5:$C$61,3,FALSE))</f>
        <v>68.005308791746685</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222.43</v>
      </c>
      <c r="H16" s="97">
        <f>G16*(VLOOKUP(OpdateretÅrstal,'Prisliste tillæg'!$A$4:$C$61,3,FALSE)/VLOOKUP(Produktionsår,'Prisliste tillæg'!$A$5:$C$61,3,FALSE))</f>
        <v>269.44105512198456</v>
      </c>
    </row>
    <row r="18" ht="25.5" customHeight="1"/>
    <row r="19" ht="25.5" customHeight="1"/>
    <row r="20" ht="25.5" customHeight="1"/>
  </sheetData>
  <mergeCells count="12">
    <mergeCell ref="A1:E1"/>
    <mergeCell ref="G1:K1"/>
    <mergeCell ref="B6:C6"/>
    <mergeCell ref="E6:G6"/>
    <mergeCell ref="B8:H8"/>
    <mergeCell ref="C15:E15"/>
    <mergeCell ref="C16:E16"/>
    <mergeCell ref="C10:E10"/>
    <mergeCell ref="C11:E11"/>
    <mergeCell ref="C12:E12"/>
    <mergeCell ref="C13:E13"/>
    <mergeCell ref="C14:E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tabColor rgb="FF00B050"/>
  </sheetPr>
  <dimension ref="A1:K24"/>
  <sheetViews>
    <sheetView workbookViewId="0">
      <selection activeCell="H10" sqref="H10"/>
    </sheetView>
  </sheetViews>
  <sheetFormatPr defaultRowHeight="12.75"/>
  <cols>
    <col min="2" max="2" width="10.875" customWidth="1"/>
    <col min="3" max="3" width="12.25" customWidth="1"/>
    <col min="5" max="5" width="21.625" customWidth="1"/>
    <col min="6" max="8" width="10.5" bestFit="1" customWidth="1"/>
    <col min="9" max="9" width="9.5" bestFit="1" customWidth="1"/>
    <col min="10" max="11" width="12.125" bestFit="1" customWidth="1"/>
  </cols>
  <sheetData>
    <row r="1" spans="1:11" ht="13.5" thickBot="1">
      <c r="A1" s="165" t="s">
        <v>27</v>
      </c>
      <c r="B1" s="166"/>
      <c r="C1" s="166"/>
      <c r="D1" s="166"/>
      <c r="E1" s="166"/>
      <c r="F1" s="46">
        <v>5</v>
      </c>
      <c r="G1" s="166" t="s">
        <v>28</v>
      </c>
      <c r="H1" s="166"/>
      <c r="I1" s="166"/>
      <c r="J1" s="166"/>
      <c r="K1" s="167"/>
    </row>
    <row r="3" spans="1:11">
      <c r="C3" s="82" t="s">
        <v>29</v>
      </c>
      <c r="D3" s="81">
        <v>2014</v>
      </c>
      <c r="E3" t="s">
        <v>30</v>
      </c>
    </row>
    <row r="6" spans="1:11">
      <c r="B6" s="153" t="s">
        <v>54</v>
      </c>
      <c r="C6" s="153"/>
      <c r="D6" s="36">
        <v>4000</v>
      </c>
      <c r="E6" s="145" t="s">
        <v>55</v>
      </c>
      <c r="F6" s="146"/>
      <c r="G6" s="147"/>
      <c r="H6" s="41">
        <v>0</v>
      </c>
    </row>
    <row r="7" spans="1:11" ht="13.5" thickBot="1"/>
    <row r="8" spans="1:11" ht="13.5" thickBot="1">
      <c r="B8" s="155" t="s">
        <v>33</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48</v>
      </c>
      <c r="C12" s="158" t="s">
        <v>42</v>
      </c>
      <c r="D12" s="158"/>
      <c r="E12" s="158"/>
      <c r="F12" s="18">
        <v>147.69</v>
      </c>
      <c r="G12" s="37">
        <f>F12</f>
        <v>147.69</v>
      </c>
      <c r="H12" s="40">
        <f>G12*(VLOOKUP(OpdateretÅrstal,'Prisliste tillæg'!$A$4:$C$61,3,FALSE)/VLOOKUP(Produktionsår,'Prisliste tillæg'!$A$5:$C$61,3,FALSE))</f>
        <v>178.90459664148676</v>
      </c>
    </row>
    <row r="13" spans="1:11" ht="12.75" customHeight="1">
      <c r="B13" s="17" t="s">
        <v>49</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50</v>
      </c>
      <c r="C14" s="158" t="s">
        <v>46</v>
      </c>
      <c r="D14" s="158"/>
      <c r="E14" s="158"/>
      <c r="F14" s="18">
        <v>33.19</v>
      </c>
      <c r="G14" s="37">
        <f>F14*2</f>
        <v>66.38</v>
      </c>
      <c r="H14" s="40">
        <f>G14*(VLOOKUP(OpdateretÅrstal,'Prisliste tillæg'!$A$4:$C$61,3,FALSE)/VLOOKUP(Produktionsår,'Prisliste tillæg'!$A$5:$C$61,3,FALSE))</f>
        <v>80.409554641897827</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251.26</v>
      </c>
      <c r="H16" s="97">
        <f>G16*(VLOOKUP(OpdateretÅrstal,'Prisliste tillæg'!$A$4:$C$61,3,FALSE)/VLOOKUP(Produktionsår,'Prisliste tillæg'!$A$5:$C$61,3,FALSE))</f>
        <v>304.36433713954881</v>
      </c>
    </row>
    <row r="18" ht="25.5" customHeight="1"/>
    <row r="19" ht="25.5" customHeight="1"/>
    <row r="20" ht="26.25" customHeight="1"/>
    <row r="21" ht="12.75" customHeight="1"/>
    <row r="22" ht="12.75" customHeight="1"/>
    <row r="23" ht="12.75" customHeight="1"/>
    <row r="24" ht="13.5" customHeight="1"/>
  </sheetData>
  <mergeCells count="12">
    <mergeCell ref="A1:E1"/>
    <mergeCell ref="G1:K1"/>
    <mergeCell ref="B6:C6"/>
    <mergeCell ref="E6:G6"/>
    <mergeCell ref="B8:H8"/>
    <mergeCell ref="C15:E15"/>
    <mergeCell ref="C16:E16"/>
    <mergeCell ref="C10:E10"/>
    <mergeCell ref="C11:E11"/>
    <mergeCell ref="C12:E12"/>
    <mergeCell ref="C13:E13"/>
    <mergeCell ref="C14: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tabColor rgb="FF00B050"/>
  </sheetPr>
  <dimension ref="A1:K20"/>
  <sheetViews>
    <sheetView workbookViewId="0">
      <selection activeCell="H10" sqref="H10"/>
    </sheetView>
  </sheetViews>
  <sheetFormatPr defaultRowHeight="12.75"/>
  <cols>
    <col min="2" max="2" width="10.875" customWidth="1"/>
    <col min="3" max="3" width="12.25" customWidth="1"/>
    <col min="5" max="5" width="21.625" customWidth="1"/>
    <col min="6" max="8" width="10.5" bestFit="1" customWidth="1"/>
    <col min="9" max="9" width="9.5" bestFit="1" customWidth="1"/>
    <col min="10" max="11" width="12.125" bestFit="1" customWidth="1"/>
  </cols>
  <sheetData>
    <row r="1" spans="1:11" ht="13.5" thickBot="1">
      <c r="A1" s="165" t="s">
        <v>27</v>
      </c>
      <c r="B1" s="166"/>
      <c r="C1" s="166"/>
      <c r="D1" s="166"/>
      <c r="E1" s="166"/>
      <c r="F1" s="46">
        <v>6</v>
      </c>
      <c r="G1" s="166" t="s">
        <v>28</v>
      </c>
      <c r="H1" s="166"/>
      <c r="I1" s="166"/>
      <c r="J1" s="166"/>
      <c r="K1" s="167"/>
    </row>
    <row r="3" spans="1:11">
      <c r="C3" s="82" t="s">
        <v>29</v>
      </c>
      <c r="D3" s="81">
        <v>2014</v>
      </c>
      <c r="E3" t="s">
        <v>30</v>
      </c>
    </row>
    <row r="6" spans="1:11">
      <c r="B6" s="153" t="s">
        <v>54</v>
      </c>
      <c r="C6" s="153"/>
      <c r="D6" s="36">
        <v>5000</v>
      </c>
      <c r="E6" s="145" t="s">
        <v>55</v>
      </c>
      <c r="F6" s="146"/>
      <c r="G6" s="147"/>
      <c r="H6" s="41">
        <v>0</v>
      </c>
    </row>
    <row r="7" spans="1:11" ht="13.5" thickBot="1"/>
    <row r="8" spans="1:11" ht="13.5" thickBot="1">
      <c r="B8" s="155" t="s">
        <v>33</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51</v>
      </c>
      <c r="C12" s="158" t="s">
        <v>42</v>
      </c>
      <c r="D12" s="158"/>
      <c r="E12" s="158"/>
      <c r="F12" s="18">
        <v>160.47</v>
      </c>
      <c r="G12" s="37">
        <f>F12</f>
        <v>160.47</v>
      </c>
      <c r="H12" s="40">
        <f>G12*(VLOOKUP(OpdateretÅrstal,'Prisliste tillæg'!$A$4:$C$61,3,FALSE)/VLOOKUP(Produktionsår,'Prisliste tillæg'!$A$5:$C$61,3,FALSE))</f>
        <v>194.38567691149964</v>
      </c>
    </row>
    <row r="13" spans="1:11" ht="12.75" customHeight="1">
      <c r="B13" s="17" t="s">
        <v>52</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53</v>
      </c>
      <c r="C14" s="158" t="s">
        <v>46</v>
      </c>
      <c r="D14" s="158"/>
      <c r="E14" s="158"/>
      <c r="F14" s="18">
        <v>38.5</v>
      </c>
      <c r="G14" s="37">
        <f>F14*2</f>
        <v>77</v>
      </c>
      <c r="H14" s="40">
        <f>G14*(VLOOKUP(OpdateretÅrstal,'Prisliste tillæg'!$A$4:$C$61,3,FALSE)/VLOOKUP(Produktionsår,'Prisliste tillæg'!$A$5:$C$61,3,FALSE))</f>
        <v>93.274114302894446</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274.65999999999997</v>
      </c>
      <c r="H16" s="97">
        <f>G16*(VLOOKUP(OpdateretÅrstal,'Prisliste tillæg'!$A$4:$C$61,3,FALSE)/VLOOKUP(Produktionsår,'Prisliste tillæg'!$A$5:$C$61,3,FALSE))</f>
        <v>332.70997707055824</v>
      </c>
    </row>
    <row r="18" ht="25.5" customHeight="1"/>
    <row r="19" ht="25.5" customHeight="1"/>
    <row r="20" ht="24" customHeight="1"/>
  </sheetData>
  <mergeCells count="12">
    <mergeCell ref="A1:E1"/>
    <mergeCell ref="G1:K1"/>
    <mergeCell ref="B6:C6"/>
    <mergeCell ref="E6:G6"/>
    <mergeCell ref="B8:H8"/>
    <mergeCell ref="C15:E15"/>
    <mergeCell ref="C16:E16"/>
    <mergeCell ref="C10:E10"/>
    <mergeCell ref="C11:E11"/>
    <mergeCell ref="C12:E12"/>
    <mergeCell ref="C13:E13"/>
    <mergeCell ref="C14:E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tabColor rgb="FF0000FF"/>
  </sheetPr>
  <dimension ref="A1:K27"/>
  <sheetViews>
    <sheetView workbookViewId="0">
      <selection activeCell="H10" sqref="H10"/>
    </sheetView>
  </sheetViews>
  <sheetFormatPr defaultRowHeight="12.75"/>
  <cols>
    <col min="2" max="2" width="10.875" customWidth="1"/>
    <col min="3" max="3" width="12.25" customWidth="1"/>
    <col min="5" max="5" width="21.625" customWidth="1"/>
    <col min="6" max="10" width="10.5" bestFit="1" customWidth="1"/>
    <col min="11" max="11" width="12" bestFit="1" customWidth="1"/>
  </cols>
  <sheetData>
    <row r="1" spans="1:11" ht="13.5" thickBot="1">
      <c r="A1" s="168" t="s">
        <v>27</v>
      </c>
      <c r="B1" s="169"/>
      <c r="C1" s="169"/>
      <c r="D1" s="169"/>
      <c r="E1" s="169"/>
      <c r="F1" s="73">
        <v>7</v>
      </c>
      <c r="G1" s="169" t="s">
        <v>28</v>
      </c>
      <c r="H1" s="169"/>
      <c r="I1" s="169"/>
      <c r="J1" s="169"/>
      <c r="K1" s="170"/>
    </row>
    <row r="3" spans="1:11">
      <c r="C3" s="82" t="s">
        <v>29</v>
      </c>
      <c r="D3" s="81">
        <v>2014</v>
      </c>
      <c r="E3" t="s">
        <v>30</v>
      </c>
    </row>
    <row r="6" spans="1:11">
      <c r="B6" s="153" t="s">
        <v>54</v>
      </c>
      <c r="C6" s="153"/>
      <c r="D6" s="36">
        <f>'Samle ark'!A35</f>
        <v>3000</v>
      </c>
      <c r="E6" s="145" t="s">
        <v>56</v>
      </c>
      <c r="F6" s="146"/>
      <c r="G6" s="147"/>
      <c r="H6" s="41">
        <v>-0.05</v>
      </c>
    </row>
    <row r="7" spans="1:11" ht="13.5" thickBot="1"/>
    <row r="8" spans="1:11" ht="13.5" thickBot="1">
      <c r="B8" s="155" t="s">
        <v>33</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41</v>
      </c>
      <c r="C12" s="158" t="s">
        <v>42</v>
      </c>
      <c r="D12" s="158"/>
      <c r="E12" s="158"/>
      <c r="F12" s="18">
        <v>129.1</v>
      </c>
      <c r="G12" s="37">
        <f>F12</f>
        <v>129.1</v>
      </c>
      <c r="H12" s="40">
        <f>G12*(VLOOKUP(OpdateretÅrstal,'Prisliste tillæg'!$A$4:$C$61,3,FALSE)/VLOOKUP(Produktionsår,'Prisliste tillæg'!$A$5:$C$61,3,FALSE))</f>
        <v>156.38556047407369</v>
      </c>
    </row>
    <row r="13" spans="1:11" ht="12.75" customHeight="1">
      <c r="B13" s="17" t="s">
        <v>43</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45</v>
      </c>
      <c r="C14" s="158" t="s">
        <v>46</v>
      </c>
      <c r="D14" s="158"/>
      <c r="E14" s="158"/>
      <c r="F14" s="18">
        <v>28.07</v>
      </c>
      <c r="G14" s="37">
        <f>F14*2</f>
        <v>56.14</v>
      </c>
      <c r="H14" s="40">
        <f>G14*(VLOOKUP(OpdateretÅrstal,'Prisliste tillæg'!$A$4:$C$61,3,FALSE)/VLOOKUP(Produktionsår,'Prisliste tillæg'!$A$5:$C$61,3,FALSE))</f>
        <v>68.005308791746685</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211.5085</v>
      </c>
      <c r="H16" s="97">
        <f>G16*(VLOOKUP(OpdateretÅrstal,'Prisliste tillæg'!$A$4:$C$61,3,FALSE)/VLOOKUP(Produktionsår,'Prisliste tillæg'!$A$5:$C$61,3,FALSE))</f>
        <v>256.21127279264613</v>
      </c>
    </row>
    <row r="20" ht="27" customHeight="1"/>
    <row r="21" ht="12.75" customHeight="1"/>
    <row r="22" ht="12.75" customHeight="1"/>
    <row r="23" ht="12.75" customHeight="1"/>
    <row r="24" ht="12.75" customHeight="1"/>
    <row r="25" ht="12.75" customHeight="1"/>
    <row r="26" ht="12.75" customHeight="1"/>
    <row r="27" ht="12.75" customHeight="1"/>
  </sheetData>
  <mergeCells count="12">
    <mergeCell ref="A1:E1"/>
    <mergeCell ref="G1:K1"/>
    <mergeCell ref="B6:C6"/>
    <mergeCell ref="E6:G6"/>
    <mergeCell ref="B8:H8"/>
    <mergeCell ref="C15:E15"/>
    <mergeCell ref="C16:E16"/>
    <mergeCell ref="C10:E10"/>
    <mergeCell ref="C11:E11"/>
    <mergeCell ref="C12:E12"/>
    <mergeCell ref="C13:E13"/>
    <mergeCell ref="C14:E1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tabColor rgb="FF0000FF"/>
  </sheetPr>
  <dimension ref="A1:K27"/>
  <sheetViews>
    <sheetView workbookViewId="0">
      <selection activeCell="H10" sqref="H10"/>
    </sheetView>
  </sheetViews>
  <sheetFormatPr defaultRowHeight="12.75"/>
  <cols>
    <col min="2" max="2" width="10.875" customWidth="1"/>
    <col min="3" max="3" width="12.25" customWidth="1"/>
    <col min="5" max="5" width="21.625" customWidth="1"/>
    <col min="6" max="10" width="10.5" bestFit="1" customWidth="1"/>
    <col min="11" max="11" width="12" bestFit="1" customWidth="1"/>
  </cols>
  <sheetData>
    <row r="1" spans="1:11" ht="13.5" thickBot="1">
      <c r="A1" s="168" t="s">
        <v>27</v>
      </c>
      <c r="B1" s="169"/>
      <c r="C1" s="169"/>
      <c r="D1" s="169"/>
      <c r="E1" s="169"/>
      <c r="F1" s="73">
        <v>8</v>
      </c>
      <c r="G1" s="169" t="s">
        <v>28</v>
      </c>
      <c r="H1" s="169"/>
      <c r="I1" s="169"/>
      <c r="J1" s="169"/>
      <c r="K1" s="170"/>
    </row>
    <row r="3" spans="1:11">
      <c r="C3" s="82" t="s">
        <v>29</v>
      </c>
      <c r="D3" s="81">
        <v>2014</v>
      </c>
      <c r="E3" t="s">
        <v>30</v>
      </c>
    </row>
    <row r="6" spans="1:11">
      <c r="B6" s="153" t="s">
        <v>54</v>
      </c>
      <c r="C6" s="153"/>
      <c r="D6" s="36">
        <v>4000</v>
      </c>
      <c r="E6" s="145" t="s">
        <v>56</v>
      </c>
      <c r="F6" s="146"/>
      <c r="G6" s="147"/>
      <c r="H6" s="41">
        <v>-0.05</v>
      </c>
    </row>
    <row r="7" spans="1:11" ht="13.5" thickBot="1"/>
    <row r="8" spans="1:11" ht="13.5" thickBot="1">
      <c r="B8" s="155" t="s">
        <v>33</v>
      </c>
      <c r="C8" s="156"/>
      <c r="D8" s="156"/>
      <c r="E8" s="156"/>
      <c r="F8" s="156"/>
      <c r="G8" s="156"/>
      <c r="H8" s="157"/>
    </row>
    <row r="9" spans="1:11">
      <c r="B9" s="88"/>
      <c r="C9" s="85"/>
      <c r="D9" s="85"/>
      <c r="E9" s="85"/>
      <c r="F9" s="89">
        <f>Produktionsår</f>
        <v>2014</v>
      </c>
      <c r="G9" s="90"/>
      <c r="H9" s="91">
        <f>OpdateretÅrstal</f>
        <v>2023</v>
      </c>
    </row>
    <row r="10" spans="1:11" ht="12.75" customHeight="1" thickBot="1">
      <c r="B10" s="32" t="s">
        <v>34</v>
      </c>
      <c r="C10" s="151" t="s">
        <v>35</v>
      </c>
      <c r="D10" s="151"/>
      <c r="E10" s="152"/>
      <c r="F10" s="86" t="s">
        <v>36</v>
      </c>
      <c r="G10" s="87" t="s">
        <v>37</v>
      </c>
      <c r="H10" s="91" t="s">
        <v>38</v>
      </c>
    </row>
    <row r="11" spans="1:11" ht="12.75" customHeight="1">
      <c r="B11" s="17" t="s">
        <v>39</v>
      </c>
      <c r="C11" s="158" t="s">
        <v>40</v>
      </c>
      <c r="D11" s="158"/>
      <c r="E11" s="158"/>
      <c r="F11" s="84">
        <v>1</v>
      </c>
      <c r="G11" s="83">
        <f>4*F11</f>
        <v>4</v>
      </c>
      <c r="H11" s="96">
        <f>G11*(VLOOKUP(OpdateretÅrstal,'Prisliste tillæg'!$A$4:$C$61,3,FALSE)/VLOOKUP(Produktionsår,'Prisliste tillæg'!$A$5:$C$61,3,FALSE))</f>
        <v>4.845408535215296</v>
      </c>
    </row>
    <row r="12" spans="1:11" ht="12.75" customHeight="1">
      <c r="B12" s="17" t="s">
        <v>48</v>
      </c>
      <c r="C12" s="158" t="s">
        <v>42</v>
      </c>
      <c r="D12" s="158"/>
      <c r="E12" s="158"/>
      <c r="F12" s="18">
        <v>147.69</v>
      </c>
      <c r="G12" s="37">
        <f>F12</f>
        <v>147.69</v>
      </c>
      <c r="H12" s="40">
        <f>G12*(VLOOKUP(OpdateretÅrstal,'Prisliste tillæg'!$A$4:$C$61,3,FALSE)/VLOOKUP(Produktionsår,'Prisliste tillæg'!$A$5:$C$61,3,FALSE))</f>
        <v>178.90459664148676</v>
      </c>
    </row>
    <row r="13" spans="1:11" ht="12.75" customHeight="1">
      <c r="B13" s="17" t="s">
        <v>49</v>
      </c>
      <c r="C13" s="159" t="s">
        <v>44</v>
      </c>
      <c r="D13" s="160"/>
      <c r="E13" s="161"/>
      <c r="F13" s="70">
        <v>33.19</v>
      </c>
      <c r="G13" s="38">
        <f>F13</f>
        <v>33.19</v>
      </c>
      <c r="H13" s="40">
        <f>G13*(VLOOKUP(OpdateretÅrstal,'Prisliste tillæg'!$A$4:$C$61,3,FALSE)/VLOOKUP(Produktionsår,'Prisliste tillæg'!$A$5:$C$61,3,FALSE))</f>
        <v>40.204777320948914</v>
      </c>
    </row>
    <row r="14" spans="1:11" ht="12.75" customHeight="1">
      <c r="B14" s="17" t="s">
        <v>50</v>
      </c>
      <c r="C14" s="158" t="s">
        <v>46</v>
      </c>
      <c r="D14" s="158"/>
      <c r="E14" s="158"/>
      <c r="F14" s="18">
        <v>33.19</v>
      </c>
      <c r="G14" s="37">
        <f>F14*2</f>
        <v>66.38</v>
      </c>
      <c r="H14" s="40">
        <f>G14*(VLOOKUP(OpdateretÅrstal,'Prisliste tillæg'!$A$4:$C$61,3,FALSE)/VLOOKUP(Produktionsår,'Prisliste tillæg'!$A$5:$C$61,3,FALSE))</f>
        <v>80.409554641897827</v>
      </c>
    </row>
    <row r="15" spans="1:11" ht="12.75" customHeight="1">
      <c r="B15" s="33"/>
      <c r="C15" s="162"/>
      <c r="D15" s="163"/>
      <c r="E15" s="164"/>
      <c r="F15" s="2"/>
      <c r="G15" s="19"/>
      <c r="H15" s="40"/>
    </row>
    <row r="16" spans="1:11" ht="12.75" customHeight="1" thickBot="1">
      <c r="B16" s="34"/>
      <c r="C16" s="154" t="s">
        <v>47</v>
      </c>
      <c r="D16" s="154"/>
      <c r="E16" s="154"/>
      <c r="F16" s="35"/>
      <c r="G16" s="39">
        <f>SUM(G11:G15)+(SUM(G12:G14)*H6)</f>
        <v>238.89699999999999</v>
      </c>
      <c r="H16" s="97">
        <f>G16*(VLOOKUP(OpdateretÅrstal,'Prisliste tillæg'!$A$4:$C$61,3,FALSE)/VLOOKUP(Produktionsår,'Prisliste tillæg'!$A$5:$C$61,3,FALSE))</f>
        <v>289.38839070933216</v>
      </c>
    </row>
    <row r="20" ht="27" customHeight="1"/>
    <row r="21" ht="12.75" customHeight="1"/>
    <row r="22" ht="12.75" customHeight="1"/>
    <row r="23" ht="12.75" customHeight="1"/>
    <row r="24" ht="12.75" customHeight="1"/>
    <row r="25" ht="12.75" customHeight="1"/>
    <row r="26" ht="12.75" customHeight="1"/>
    <row r="27" ht="12.75" customHeight="1"/>
  </sheetData>
  <mergeCells count="12">
    <mergeCell ref="A1:E1"/>
    <mergeCell ref="G1:K1"/>
    <mergeCell ref="B6:C6"/>
    <mergeCell ref="E6:G6"/>
    <mergeCell ref="B8:H8"/>
    <mergeCell ref="C15:E15"/>
    <mergeCell ref="C16:E16"/>
    <mergeCell ref="C10:E10"/>
    <mergeCell ref="C11:E11"/>
    <mergeCell ref="C12:E12"/>
    <mergeCell ref="C13:E13"/>
    <mergeCell ref="C14:E1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3F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Eriksen, Bygge Jord- og Miljøarbejdernes Fagfore</dc:creator>
  <cp:keywords/>
  <dc:description/>
  <cp:lastModifiedBy/>
  <cp:revision/>
  <dcterms:created xsi:type="dcterms:W3CDTF">2015-08-12T07:05:51Z</dcterms:created>
  <dcterms:modified xsi:type="dcterms:W3CDTF">2023-07-27T08:29:44Z</dcterms:modified>
  <cp:category/>
  <cp:contentStatus/>
</cp:coreProperties>
</file>