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updateLinks="always" codeName="Denne_projektmappe" defaultThemeVersion="124226"/>
  <mc:AlternateContent xmlns:mc="http://schemas.openxmlformats.org/markup-compatibility/2006">
    <mc:Choice Requires="x15">
      <x15ac:absPath xmlns:x15ac="http://schemas.microsoft.com/office/spreadsheetml/2010/11/ac" url="https://3f-my.sharepoint.com/personal/kim_eriksen_3f_dk/Documents/Opmålerforeningens hjemmeside/Tømrer_standartpriser/Klar til opdatering/"/>
    </mc:Choice>
  </mc:AlternateContent>
  <xr:revisionPtr revIDLastSave="0" documentId="8_{F3B3A4EC-9A28-4461-AD65-5A7A2666B6C9}" xr6:coauthVersionLast="47" xr6:coauthVersionMax="47" xr10:uidLastSave="{00000000-0000-0000-0000-000000000000}"/>
  <bookViews>
    <workbookView xWindow="28680" yWindow="-120" windowWidth="29040" windowHeight="15840" xr2:uid="{00000000-000D-0000-FFFF-FFFF00000000}"/>
  </bookViews>
  <sheets>
    <sheet name="Samle ark" sheetId="1" r:id="rId1"/>
    <sheet name="1" sheetId="3" r:id="rId2"/>
    <sheet name="2" sheetId="5" r:id="rId3"/>
    <sheet name="3" sheetId="18" r:id="rId4"/>
    <sheet name="4" sheetId="19" r:id="rId5"/>
    <sheet name="5" sheetId="20" r:id="rId6"/>
    <sheet name="6" sheetId="27" r:id="rId7"/>
    <sheet name="7" sheetId="28" r:id="rId8"/>
    <sheet name="8" sheetId="29" r:id="rId9"/>
    <sheet name="9" sheetId="30" r:id="rId10"/>
    <sheet name="10" sheetId="31" r:id="rId11"/>
    <sheet name="11" sheetId="32" r:id="rId12"/>
    <sheet name="12" sheetId="33" r:id="rId13"/>
    <sheet name="13" sheetId="34" r:id="rId14"/>
    <sheet name="14" sheetId="35" r:id="rId15"/>
    <sheet name="15" sheetId="37" r:id="rId16"/>
    <sheet name="16" sheetId="38" r:id="rId17"/>
    <sheet name="17" sheetId="39" r:id="rId18"/>
    <sheet name="18" sheetId="40" r:id="rId19"/>
    <sheet name="19" sheetId="41" r:id="rId20"/>
    <sheet name="20" sheetId="42" r:id="rId21"/>
    <sheet name="21" sheetId="43" r:id="rId22"/>
    <sheet name="22" sheetId="44" r:id="rId23"/>
    <sheet name="23" sheetId="45" r:id="rId24"/>
    <sheet name="24" sheetId="46" r:id="rId25"/>
    <sheet name="25" sheetId="47" r:id="rId26"/>
    <sheet name="26" sheetId="48" r:id="rId27"/>
    <sheet name="27" sheetId="49" r:id="rId28"/>
    <sheet name="28" sheetId="50" r:id="rId29"/>
    <sheet name="Prislistetillæg" sheetId="4" r:id="rId30"/>
  </sheets>
  <externalReferences>
    <externalReference r:id="rId31"/>
  </externalReferences>
  <definedNames>
    <definedName name="OpdateretÅrstal">'Samle ark'!$K$7</definedName>
    <definedName name="Produktionsår">'1'!$D$3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 l="1"/>
  <c r="B61" i="4"/>
  <c r="A61" i="4"/>
  <c r="C60" i="4"/>
  <c r="B60" i="4"/>
  <c r="A60" i="4"/>
  <c r="C59" i="4"/>
  <c r="B59" i="4"/>
  <c r="A59" i="4"/>
  <c r="C58" i="4"/>
  <c r="B58" i="4"/>
  <c r="A58" i="4"/>
  <c r="C57" i="4"/>
  <c r="B57" i="4"/>
  <c r="A57" i="4"/>
  <c r="C56" i="4"/>
  <c r="B56" i="4"/>
  <c r="A56" i="4"/>
  <c r="C55" i="4"/>
  <c r="B55" i="4"/>
  <c r="A55" i="4"/>
  <c r="C54" i="4"/>
  <c r="B54" i="4"/>
  <c r="A54" i="4"/>
  <c r="C53" i="4"/>
  <c r="B53" i="4"/>
  <c r="A53" i="4"/>
  <c r="C52" i="4"/>
  <c r="B52" i="4"/>
  <c r="A52" i="4"/>
  <c r="C51" i="4"/>
  <c r="B51" i="4"/>
  <c r="A51" i="4"/>
  <c r="C50" i="4"/>
  <c r="B50" i="4"/>
  <c r="A50" i="4"/>
  <c r="C49" i="4"/>
  <c r="B49" i="4"/>
  <c r="A49" i="4"/>
  <c r="C48" i="4"/>
  <c r="B48" i="4"/>
  <c r="A48" i="4"/>
  <c r="C47" i="4"/>
  <c r="B47" i="4"/>
  <c r="A47" i="4"/>
  <c r="C46" i="4"/>
  <c r="B46" i="4"/>
  <c r="A46" i="4"/>
  <c r="C45" i="4"/>
  <c r="B45" i="4"/>
  <c r="A45" i="4"/>
  <c r="C44" i="4"/>
  <c r="B44" i="4"/>
  <c r="A44" i="4"/>
  <c r="C43" i="4"/>
  <c r="B43" i="4"/>
  <c r="A43" i="4"/>
  <c r="C42" i="4"/>
  <c r="B42" i="4"/>
  <c r="A42" i="4"/>
  <c r="C41" i="4"/>
  <c r="B41" i="4"/>
  <c r="A41" i="4"/>
  <c r="C40" i="4"/>
  <c r="B40" i="4"/>
  <c r="A40" i="4"/>
  <c r="C39" i="4"/>
  <c r="B39" i="4"/>
  <c r="A39" i="4"/>
  <c r="C38" i="4"/>
  <c r="B38" i="4"/>
  <c r="A38" i="4"/>
  <c r="C37" i="4"/>
  <c r="B37" i="4"/>
  <c r="A37" i="4"/>
  <c r="C36" i="4"/>
  <c r="B36" i="4"/>
  <c r="A36" i="4"/>
  <c r="C35" i="4"/>
  <c r="B35" i="4"/>
  <c r="A35" i="4"/>
  <c r="C34" i="4"/>
  <c r="B34" i="4"/>
  <c r="A34" i="4"/>
  <c r="C33" i="4"/>
  <c r="B33" i="4"/>
  <c r="A33" i="4"/>
  <c r="C32" i="4"/>
  <c r="B32" i="4"/>
  <c r="A32" i="4"/>
  <c r="C31" i="4"/>
  <c r="B31" i="4"/>
  <c r="A31" i="4"/>
  <c r="C30" i="4"/>
  <c r="B30" i="4"/>
  <c r="A30" i="4"/>
  <c r="C29" i="4"/>
  <c r="B29" i="4"/>
  <c r="A29" i="4"/>
  <c r="C28" i="4"/>
  <c r="B28" i="4"/>
  <c r="A28" i="4"/>
  <c r="C27" i="4"/>
  <c r="B27" i="4"/>
  <c r="A27" i="4"/>
  <c r="C26" i="4"/>
  <c r="B26" i="4"/>
  <c r="A26" i="4"/>
  <c r="C25" i="4"/>
  <c r="B25" i="4"/>
  <c r="A25" i="4"/>
  <c r="C24" i="4"/>
  <c r="B24" i="4"/>
  <c r="A24" i="4"/>
  <c r="C23" i="4"/>
  <c r="B23" i="4"/>
  <c r="A23" i="4"/>
  <c r="C22" i="4"/>
  <c r="B22" i="4"/>
  <c r="A22" i="4"/>
  <c r="C21" i="4"/>
  <c r="B21" i="4"/>
  <c r="A21" i="4"/>
  <c r="C20" i="4"/>
  <c r="B20" i="4"/>
  <c r="A20" i="4"/>
  <c r="C19" i="4"/>
  <c r="B19" i="4"/>
  <c r="A19" i="4"/>
  <c r="C18" i="4"/>
  <c r="B18" i="4"/>
  <c r="A18" i="4"/>
  <c r="C17" i="4"/>
  <c r="B17" i="4"/>
  <c r="A17" i="4"/>
  <c r="C16" i="4"/>
  <c r="B16" i="4"/>
  <c r="A16" i="4"/>
  <c r="C15" i="4"/>
  <c r="B15" i="4"/>
  <c r="A15" i="4"/>
  <c r="C14" i="4"/>
  <c r="B14" i="4"/>
  <c r="A14" i="4"/>
  <c r="C13" i="4"/>
  <c r="B13" i="4"/>
  <c r="A13" i="4"/>
  <c r="C12" i="4"/>
  <c r="B12" i="4"/>
  <c r="A12" i="4"/>
  <c r="C11" i="4"/>
  <c r="B11" i="4"/>
  <c r="A11" i="4"/>
  <c r="C10" i="4"/>
  <c r="B10" i="4"/>
  <c r="A10" i="4"/>
  <c r="C9" i="4"/>
  <c r="B9" i="4"/>
  <c r="A9" i="4"/>
  <c r="C8" i="4"/>
  <c r="B8" i="4"/>
  <c r="A8" i="4"/>
  <c r="C7" i="4"/>
  <c r="B7" i="4"/>
  <c r="A7" i="4"/>
  <c r="C6" i="4"/>
  <c r="B6" i="4"/>
  <c r="A6" i="4"/>
  <c r="C5" i="4"/>
  <c r="B5" i="4"/>
  <c r="A5" i="4"/>
  <c r="C4" i="4"/>
  <c r="B4" i="4"/>
  <c r="K7" i="1"/>
  <c r="F26" i="5" l="1"/>
  <c r="F26" i="18"/>
  <c r="F26" i="19"/>
  <c r="F26" i="20"/>
  <c r="F26" i="27"/>
  <c r="F26" i="28"/>
  <c r="F26" i="29"/>
  <c r="F26" i="30"/>
  <c r="F26" i="31"/>
  <c r="F26" i="32"/>
  <c r="F26" i="33"/>
  <c r="F26" i="34"/>
  <c r="F26" i="35"/>
  <c r="F26" i="37"/>
  <c r="F26" i="38"/>
  <c r="F26" i="39"/>
  <c r="F26" i="40"/>
  <c r="F26" i="41"/>
  <c r="F26" i="42"/>
  <c r="F26" i="43"/>
  <c r="F26" i="44"/>
  <c r="F26" i="45"/>
  <c r="F26" i="46"/>
  <c r="F26" i="47"/>
  <c r="F26" i="48"/>
  <c r="F26" i="49"/>
  <c r="F26" i="50"/>
  <c r="F26" i="3"/>
  <c r="F8" i="5"/>
  <c r="F8" i="18"/>
  <c r="F8" i="19"/>
  <c r="F8" i="20"/>
  <c r="F8" i="27"/>
  <c r="F8" i="28"/>
  <c r="F8" i="29"/>
  <c r="F8" i="30"/>
  <c r="F8" i="31"/>
  <c r="F8" i="32"/>
  <c r="F8" i="33"/>
  <c r="F8" i="34"/>
  <c r="F8" i="35"/>
  <c r="F8" i="37"/>
  <c r="F8" i="38"/>
  <c r="F8" i="39"/>
  <c r="F8" i="40"/>
  <c r="F8" i="41"/>
  <c r="F8" i="42"/>
  <c r="F8" i="43"/>
  <c r="F8" i="44"/>
  <c r="F8" i="45"/>
  <c r="F8" i="46"/>
  <c r="F8" i="47"/>
  <c r="F8" i="48"/>
  <c r="F8" i="49"/>
  <c r="F8" i="50"/>
  <c r="F8" i="3"/>
  <c r="S61" i="1"/>
  <c r="S53" i="1"/>
  <c r="S41" i="1"/>
  <c r="S31" i="1"/>
  <c r="H26" i="27" l="1"/>
  <c r="H26" i="35"/>
  <c r="H26" i="44"/>
  <c r="H8" i="5"/>
  <c r="H8" i="31"/>
  <c r="H8" i="40"/>
  <c r="H8" i="48"/>
  <c r="T61" i="1"/>
  <c r="T43" i="1"/>
  <c r="H26" i="39"/>
  <c r="H8" i="20"/>
  <c r="H8" i="43"/>
  <c r="T31" i="1"/>
  <c r="H26" i="5"/>
  <c r="H8" i="27"/>
  <c r="H8" i="44"/>
  <c r="T41" i="1"/>
  <c r="H26" i="32"/>
  <c r="H8" i="37"/>
  <c r="H8" i="39"/>
  <c r="H26" i="28"/>
  <c r="H26" i="37"/>
  <c r="H26" i="45"/>
  <c r="H8" i="18"/>
  <c r="H8" i="32"/>
  <c r="H8" i="41"/>
  <c r="H8" i="49"/>
  <c r="T42" i="1"/>
  <c r="H26" i="18"/>
  <c r="H8" i="28"/>
  <c r="H26" i="29"/>
  <c r="H26" i="38"/>
  <c r="H26" i="46"/>
  <c r="H8" i="19"/>
  <c r="H8" i="33"/>
  <c r="H8" i="42"/>
  <c r="H8" i="50"/>
  <c r="T53" i="1"/>
  <c r="T33" i="1"/>
  <c r="H26" i="47"/>
  <c r="H8" i="3"/>
  <c r="H26" i="40"/>
  <c r="H26" i="49"/>
  <c r="H26" i="20"/>
  <c r="H26" i="43"/>
  <c r="H8" i="47"/>
  <c r="H26" i="30"/>
  <c r="H8" i="34"/>
  <c r="H26" i="31"/>
  <c r="H26" i="48"/>
  <c r="H8" i="35"/>
  <c r="H26" i="41"/>
  <c r="H8" i="45"/>
  <c r="H8" i="30"/>
  <c r="T54" i="1"/>
  <c r="H26" i="19"/>
  <c r="H26" i="33"/>
  <c r="H26" i="42"/>
  <c r="H26" i="50"/>
  <c r="H8" i="29"/>
  <c r="H8" i="38"/>
  <c r="H8" i="46"/>
  <c r="T62" i="1"/>
  <c r="H26" i="34"/>
  <c r="H26" i="3"/>
  <c r="G15" i="18"/>
  <c r="H15" i="18" s="1"/>
  <c r="G14" i="18"/>
  <c r="H14" i="18" s="1"/>
  <c r="G13" i="18"/>
  <c r="H13" i="18" s="1"/>
  <c r="G11" i="18"/>
  <c r="G12" i="18" s="1"/>
  <c r="H12" i="18" s="1"/>
  <c r="G10" i="18"/>
  <c r="H10" i="18" s="1"/>
  <c r="G15" i="19"/>
  <c r="H15" i="19" s="1"/>
  <c r="G14" i="19"/>
  <c r="H14" i="19" s="1"/>
  <c r="G13" i="19"/>
  <c r="H13" i="19" s="1"/>
  <c r="G11" i="19"/>
  <c r="G12" i="19" s="1"/>
  <c r="H12" i="19" s="1"/>
  <c r="G10" i="19"/>
  <c r="H10" i="19" s="1"/>
  <c r="G15" i="20"/>
  <c r="H15" i="20" s="1"/>
  <c r="G14" i="20"/>
  <c r="H14" i="20" s="1"/>
  <c r="G13" i="20"/>
  <c r="H13" i="20" s="1"/>
  <c r="G11" i="20"/>
  <c r="G12" i="20" s="1"/>
  <c r="H12" i="20" s="1"/>
  <c r="G10" i="20"/>
  <c r="H10" i="20" s="1"/>
  <c r="G14" i="27"/>
  <c r="H14" i="27" s="1"/>
  <c r="G13" i="27"/>
  <c r="H13" i="27" s="1"/>
  <c r="G11" i="27"/>
  <c r="G12" i="27" s="1"/>
  <c r="H12" i="27" s="1"/>
  <c r="G10" i="27"/>
  <c r="H10" i="27" s="1"/>
  <c r="G15" i="27"/>
  <c r="H15" i="27" s="1"/>
  <c r="G15" i="28"/>
  <c r="H15" i="28" s="1"/>
  <c r="G14" i="28"/>
  <c r="H14" i="28" s="1"/>
  <c r="G13" i="28"/>
  <c r="H13" i="28" s="1"/>
  <c r="G11" i="28"/>
  <c r="G12" i="28" s="1"/>
  <c r="H12" i="28" s="1"/>
  <c r="G10" i="28"/>
  <c r="H10" i="28" s="1"/>
  <c r="G14" i="29"/>
  <c r="H14" i="29" s="1"/>
  <c r="G13" i="29"/>
  <c r="H13" i="29" s="1"/>
  <c r="G11" i="29"/>
  <c r="G12" i="29" s="1"/>
  <c r="H12" i="29" s="1"/>
  <c r="G10" i="29"/>
  <c r="H10" i="29" s="1"/>
  <c r="D6" i="29"/>
  <c r="G15" i="29" s="1"/>
  <c r="H15" i="29" s="1"/>
  <c r="G14" i="30"/>
  <c r="H14" i="30" s="1"/>
  <c r="G13" i="30"/>
  <c r="H13" i="30" s="1"/>
  <c r="G11" i="30"/>
  <c r="G12" i="30" s="1"/>
  <c r="H12" i="30" s="1"/>
  <c r="G10" i="30"/>
  <c r="H10" i="30" s="1"/>
  <c r="G15" i="30"/>
  <c r="H15" i="30" s="1"/>
  <c r="G14" i="31"/>
  <c r="H14" i="31" s="1"/>
  <c r="G13" i="31"/>
  <c r="H13" i="31" s="1"/>
  <c r="G11" i="31"/>
  <c r="G12" i="31" s="1"/>
  <c r="H12" i="31" s="1"/>
  <c r="G10" i="31"/>
  <c r="H10" i="31" s="1"/>
  <c r="G15" i="31"/>
  <c r="H15" i="31" s="1"/>
  <c r="G15" i="32"/>
  <c r="H15" i="32" s="1"/>
  <c r="G14" i="32"/>
  <c r="H14" i="32" s="1"/>
  <c r="G13" i="32"/>
  <c r="H13" i="32" s="1"/>
  <c r="G11" i="32"/>
  <c r="G12" i="32" s="1"/>
  <c r="H12" i="32" s="1"/>
  <c r="G10" i="32"/>
  <c r="G15" i="33"/>
  <c r="H15" i="33" s="1"/>
  <c r="G14" i="33"/>
  <c r="H14" i="33" s="1"/>
  <c r="G13" i="33"/>
  <c r="H13" i="33" s="1"/>
  <c r="G11" i="33"/>
  <c r="G12" i="33" s="1"/>
  <c r="H12" i="33" s="1"/>
  <c r="G10" i="33"/>
  <c r="H10" i="33" s="1"/>
  <c r="G14" i="34"/>
  <c r="H14" i="34" s="1"/>
  <c r="G13" i="34"/>
  <c r="H13" i="34" s="1"/>
  <c r="G11" i="34"/>
  <c r="G12" i="34" s="1"/>
  <c r="H12" i="34" s="1"/>
  <c r="G10" i="34"/>
  <c r="H10" i="34" s="1"/>
  <c r="G15" i="34"/>
  <c r="H15" i="34" s="1"/>
  <c r="G14" i="35"/>
  <c r="H14" i="35" s="1"/>
  <c r="G13" i="35"/>
  <c r="H13" i="35" s="1"/>
  <c r="G11" i="35"/>
  <c r="G12" i="35" s="1"/>
  <c r="H12" i="35" s="1"/>
  <c r="G10" i="35"/>
  <c r="H10" i="35" s="1"/>
  <c r="G15" i="35"/>
  <c r="H15" i="35" s="1"/>
  <c r="G14" i="37"/>
  <c r="H14" i="37" s="1"/>
  <c r="G13" i="37"/>
  <c r="H13" i="37" s="1"/>
  <c r="G11" i="37"/>
  <c r="G12" i="37" s="1"/>
  <c r="H12" i="37" s="1"/>
  <c r="G10" i="37"/>
  <c r="H10" i="37" s="1"/>
  <c r="D6" i="37"/>
  <c r="G15" i="37" s="1"/>
  <c r="H15" i="37" s="1"/>
  <c r="G15" i="38"/>
  <c r="H15" i="38" s="1"/>
  <c r="G14" i="38"/>
  <c r="H14" i="38" s="1"/>
  <c r="G13" i="38"/>
  <c r="H13" i="38" s="1"/>
  <c r="G11" i="38"/>
  <c r="G12" i="38" s="1"/>
  <c r="H12" i="38" s="1"/>
  <c r="G10" i="38"/>
  <c r="H10" i="38" s="1"/>
  <c r="G14" i="39"/>
  <c r="H14" i="39" s="1"/>
  <c r="G13" i="39"/>
  <c r="H13" i="39" s="1"/>
  <c r="G11" i="39"/>
  <c r="G12" i="39" s="1"/>
  <c r="H12" i="39" s="1"/>
  <c r="G10" i="39"/>
  <c r="H10" i="39" s="1"/>
  <c r="G15" i="39"/>
  <c r="H15" i="39" s="1"/>
  <c r="G14" i="40"/>
  <c r="H14" i="40" s="1"/>
  <c r="G13" i="40"/>
  <c r="H13" i="40" s="1"/>
  <c r="G11" i="40"/>
  <c r="G12" i="40" s="1"/>
  <c r="H12" i="40" s="1"/>
  <c r="G10" i="40"/>
  <c r="H10" i="40" s="1"/>
  <c r="G15" i="40"/>
  <c r="H15" i="40" s="1"/>
  <c r="G15" i="41"/>
  <c r="H15" i="41" s="1"/>
  <c r="G14" i="41"/>
  <c r="H14" i="41" s="1"/>
  <c r="G13" i="41"/>
  <c r="H13" i="41" s="1"/>
  <c r="G11" i="41"/>
  <c r="G12" i="41" s="1"/>
  <c r="H12" i="41" s="1"/>
  <c r="G10" i="41"/>
  <c r="G15" i="42"/>
  <c r="H15" i="42" s="1"/>
  <c r="G14" i="42"/>
  <c r="H14" i="42" s="1"/>
  <c r="G13" i="42"/>
  <c r="H13" i="42" s="1"/>
  <c r="G11" i="42"/>
  <c r="G12" i="42" s="1"/>
  <c r="H12" i="42" s="1"/>
  <c r="G10" i="42"/>
  <c r="H10" i="42" s="1"/>
  <c r="G14" i="43"/>
  <c r="H14" i="43" s="1"/>
  <c r="G13" i="43"/>
  <c r="H13" i="43" s="1"/>
  <c r="G11" i="43"/>
  <c r="G12" i="43" s="1"/>
  <c r="H12" i="43" s="1"/>
  <c r="G10" i="43"/>
  <c r="H10" i="43" s="1"/>
  <c r="G15" i="43"/>
  <c r="H15" i="43" s="1"/>
  <c r="G14" i="44"/>
  <c r="H14" i="44" s="1"/>
  <c r="G13" i="44"/>
  <c r="H13" i="44" s="1"/>
  <c r="G11" i="44"/>
  <c r="G12" i="44" s="1"/>
  <c r="H12" i="44" s="1"/>
  <c r="G10" i="44"/>
  <c r="H10" i="44" s="1"/>
  <c r="D6" i="44"/>
  <c r="G15" i="44" s="1"/>
  <c r="H15" i="44" s="1"/>
  <c r="G15" i="45"/>
  <c r="H15" i="45" s="1"/>
  <c r="G14" i="45"/>
  <c r="H14" i="45" s="1"/>
  <c r="G13" i="45"/>
  <c r="H13" i="45" s="1"/>
  <c r="G11" i="45"/>
  <c r="G12" i="45" s="1"/>
  <c r="H12" i="45" s="1"/>
  <c r="G10" i="45"/>
  <c r="H10" i="45" s="1"/>
  <c r="G15" i="46"/>
  <c r="H15" i="46" s="1"/>
  <c r="G14" i="46"/>
  <c r="H14" i="46" s="1"/>
  <c r="G13" i="46"/>
  <c r="H13" i="46" s="1"/>
  <c r="G11" i="46"/>
  <c r="G12" i="46" s="1"/>
  <c r="H12" i="46" s="1"/>
  <c r="G10" i="46"/>
  <c r="H10" i="46" s="1"/>
  <c r="G14" i="47"/>
  <c r="H14" i="47" s="1"/>
  <c r="G13" i="47"/>
  <c r="H13" i="47" s="1"/>
  <c r="G11" i="47"/>
  <c r="G12" i="47" s="1"/>
  <c r="H12" i="47" s="1"/>
  <c r="G10" i="47"/>
  <c r="H10" i="47" s="1"/>
  <c r="G15" i="47"/>
  <c r="H15" i="47" s="1"/>
  <c r="G14" i="48"/>
  <c r="H14" i="48" s="1"/>
  <c r="G13" i="48"/>
  <c r="H13" i="48" s="1"/>
  <c r="G11" i="48"/>
  <c r="G12" i="48" s="1"/>
  <c r="H12" i="48" s="1"/>
  <c r="G10" i="48"/>
  <c r="H10" i="48" s="1"/>
  <c r="G15" i="48"/>
  <c r="H15" i="48" s="1"/>
  <c r="G15" i="49"/>
  <c r="H15" i="49" s="1"/>
  <c r="G14" i="49"/>
  <c r="H14" i="49" s="1"/>
  <c r="G13" i="49"/>
  <c r="H13" i="49" s="1"/>
  <c r="G11" i="49"/>
  <c r="H11" i="49" s="1"/>
  <c r="G10" i="49"/>
  <c r="H10" i="49" s="1"/>
  <c r="G15" i="50"/>
  <c r="H15" i="50" s="1"/>
  <c r="G14" i="50"/>
  <c r="H14" i="50" s="1"/>
  <c r="G13" i="50"/>
  <c r="H13" i="50" s="1"/>
  <c r="G11" i="50"/>
  <c r="G12" i="50" s="1"/>
  <c r="H12" i="50" s="1"/>
  <c r="G10" i="50"/>
  <c r="H10" i="50" s="1"/>
  <c r="G14" i="5"/>
  <c r="H14" i="5" s="1"/>
  <c r="G13" i="5"/>
  <c r="H13" i="5" s="1"/>
  <c r="G11" i="5"/>
  <c r="G12" i="5" s="1"/>
  <c r="H12" i="5" s="1"/>
  <c r="G10" i="5"/>
  <c r="H10" i="5" s="1"/>
  <c r="G15" i="5"/>
  <c r="H15" i="5" s="1"/>
  <c r="G14" i="3"/>
  <c r="H14" i="3" s="1"/>
  <c r="G13" i="3"/>
  <c r="H13" i="3" s="1"/>
  <c r="G11" i="3"/>
  <c r="G12" i="3" s="1"/>
  <c r="H12" i="3" s="1"/>
  <c r="G10" i="3"/>
  <c r="H10" i="3" s="1"/>
  <c r="S44" i="1"/>
  <c r="T44" i="1" s="1"/>
  <c r="S32" i="1"/>
  <c r="H11" i="45" l="1"/>
  <c r="H11" i="39"/>
  <c r="H11" i="37"/>
  <c r="H11" i="50"/>
  <c r="H11" i="48"/>
  <c r="H11" i="41"/>
  <c r="H11" i="47"/>
  <c r="H11" i="3"/>
  <c r="H11" i="38"/>
  <c r="H11" i="43"/>
  <c r="H11" i="29"/>
  <c r="H11" i="42"/>
  <c r="H11" i="46"/>
  <c r="H11" i="30"/>
  <c r="H11" i="32"/>
  <c r="H11" i="5"/>
  <c r="H11" i="19"/>
  <c r="H11" i="33"/>
  <c r="H11" i="31"/>
  <c r="H11" i="34"/>
  <c r="H11" i="35"/>
  <c r="G17" i="41"/>
  <c r="G17" i="32"/>
  <c r="H11" i="40"/>
  <c r="H11" i="18"/>
  <c r="H11" i="44"/>
  <c r="H10" i="41"/>
  <c r="H11" i="27"/>
  <c r="H11" i="20"/>
  <c r="H11" i="28"/>
  <c r="H10" i="32"/>
  <c r="S34" i="1"/>
  <c r="T34" i="1" s="1"/>
  <c r="T32" i="1"/>
  <c r="G17" i="18"/>
  <c r="G17" i="28"/>
  <c r="G17" i="45"/>
  <c r="G17" i="48"/>
  <c r="G17" i="40"/>
  <c r="G17" i="35"/>
  <c r="G17" i="31"/>
  <c r="G17" i="27"/>
  <c r="G17" i="20"/>
  <c r="G17" i="5"/>
  <c r="G17" i="50"/>
  <c r="G17" i="47"/>
  <c r="G17" i="46"/>
  <c r="G17" i="43"/>
  <c r="G17" i="42"/>
  <c r="G17" i="39"/>
  <c r="G17" i="38"/>
  <c r="G17" i="34"/>
  <c r="G17" i="33"/>
  <c r="G17" i="30"/>
  <c r="G17" i="19"/>
  <c r="G17" i="44"/>
  <c r="G17" i="29"/>
  <c r="G17" i="37"/>
  <c r="G12" i="49"/>
  <c r="G28" i="34" l="1"/>
  <c r="H28" i="34" s="1"/>
  <c r="H17" i="34"/>
  <c r="G28" i="5"/>
  <c r="H28" i="5" s="1"/>
  <c r="H17" i="5"/>
  <c r="G28" i="28"/>
  <c r="H28" i="28" s="1"/>
  <c r="H17" i="28"/>
  <c r="G17" i="49"/>
  <c r="H12" i="49"/>
  <c r="G28" i="38"/>
  <c r="H28" i="38" s="1"/>
  <c r="H17" i="38"/>
  <c r="G28" i="20"/>
  <c r="H28" i="20" s="1"/>
  <c r="H17" i="20"/>
  <c r="G28" i="18"/>
  <c r="H28" i="18" s="1"/>
  <c r="H17" i="18"/>
  <c r="G28" i="42"/>
  <c r="H28" i="42" s="1"/>
  <c r="H17" i="42"/>
  <c r="G28" i="43"/>
  <c r="H28" i="43" s="1"/>
  <c r="H17" i="43"/>
  <c r="G28" i="35"/>
  <c r="H28" i="35" s="1"/>
  <c r="H17" i="35"/>
  <c r="G28" i="32"/>
  <c r="H28" i="32" s="1"/>
  <c r="H17" i="32"/>
  <c r="G28" i="31"/>
  <c r="H28" i="31" s="1"/>
  <c r="H17" i="31"/>
  <c r="G28" i="19"/>
  <c r="H28" i="19" s="1"/>
  <c r="H17" i="19"/>
  <c r="G28" i="46"/>
  <c r="H28" i="46" s="1"/>
  <c r="H17" i="46"/>
  <c r="G28" i="40"/>
  <c r="H28" i="40" s="1"/>
  <c r="H17" i="40"/>
  <c r="G28" i="41"/>
  <c r="H28" i="41" s="1"/>
  <c r="H17" i="41"/>
  <c r="G28" i="39"/>
  <c r="H28" i="39" s="1"/>
  <c r="H17" i="39"/>
  <c r="G28" i="47"/>
  <c r="H28" i="47" s="1"/>
  <c r="H17" i="47"/>
  <c r="G28" i="48"/>
  <c r="H28" i="48" s="1"/>
  <c r="H17" i="48"/>
  <c r="G28" i="27"/>
  <c r="H28" i="27" s="1"/>
  <c r="H17" i="27"/>
  <c r="G28" i="30"/>
  <c r="H28" i="30" s="1"/>
  <c r="H17" i="30"/>
  <c r="G28" i="33"/>
  <c r="H28" i="33" s="1"/>
  <c r="H17" i="33"/>
  <c r="G28" i="50"/>
  <c r="H28" i="50" s="1"/>
  <c r="H17" i="50"/>
  <c r="G28" i="45"/>
  <c r="H28" i="45" s="1"/>
  <c r="H17" i="45"/>
  <c r="G28" i="44"/>
  <c r="H28" i="44" s="1"/>
  <c r="H17" i="44"/>
  <c r="G28" i="37"/>
  <c r="H28" i="37" s="1"/>
  <c r="H17" i="37"/>
  <c r="G28" i="29"/>
  <c r="H28" i="29" s="1"/>
  <c r="H17" i="29"/>
  <c r="D6" i="3"/>
  <c r="G15" i="3" s="1"/>
  <c r="B57" i="1"/>
  <c r="B59" i="1" s="1"/>
  <c r="B61" i="1" s="1"/>
  <c r="B63" i="1" s="1"/>
  <c r="B65" i="1" s="1"/>
  <c r="B67" i="1" s="1"/>
  <c r="E55" i="1" s="1"/>
  <c r="E57" i="1" s="1"/>
  <c r="E59" i="1" s="1"/>
  <c r="E61" i="1" s="1"/>
  <c r="E63" i="1" s="1"/>
  <c r="E65" i="1" s="1"/>
  <c r="E67" i="1" s="1"/>
  <c r="H55" i="1" s="1"/>
  <c r="H57" i="1" s="1"/>
  <c r="H59" i="1" s="1"/>
  <c r="H61" i="1" s="1"/>
  <c r="H63" i="1" s="1"/>
  <c r="H65" i="1" s="1"/>
  <c r="H67" i="1" s="1"/>
  <c r="K55" i="1" s="1"/>
  <c r="K57" i="1" s="1"/>
  <c r="K59" i="1" s="1"/>
  <c r="K61" i="1" s="1"/>
  <c r="K63" i="1" s="1"/>
  <c r="K65" i="1" s="1"/>
  <c r="K67" i="1" s="1"/>
  <c r="G28" i="49" l="1"/>
  <c r="H28" i="49" s="1"/>
  <c r="H17" i="49"/>
  <c r="G17" i="3"/>
  <c r="H15" i="3"/>
  <c r="B35" i="1"/>
  <c r="B37" i="1" s="1"/>
  <c r="B39" i="1" s="1"/>
  <c r="B41" i="1" s="1"/>
  <c r="B43" i="1" s="1"/>
  <c r="B45" i="1" s="1"/>
  <c r="E33" i="1" s="1"/>
  <c r="E35" i="1" s="1"/>
  <c r="E37" i="1" s="1"/>
  <c r="E39" i="1" s="1"/>
  <c r="E41" i="1" s="1"/>
  <c r="E43" i="1" s="1"/>
  <c r="E45" i="1" s="1"/>
  <c r="G28" i="3" l="1"/>
  <c r="H28" i="3" s="1"/>
  <c r="H17" i="3"/>
  <c r="H33" i="1"/>
  <c r="H35" i="1" l="1"/>
  <c r="H37" i="1" s="1"/>
  <c r="H39" i="1" s="1"/>
  <c r="H41" i="1" s="1"/>
  <c r="H43" i="1" s="1"/>
  <c r="H45" i="1" s="1"/>
  <c r="K33" i="1" s="1"/>
  <c r="K35" i="1" s="1"/>
  <c r="K37" i="1" s="1"/>
  <c r="K39" i="1" s="1"/>
  <c r="K41" i="1" s="1"/>
  <c r="K43" i="1" s="1"/>
  <c r="K45" i="1" s="1"/>
  <c r="C57" i="1" l="1"/>
  <c r="C65" i="1"/>
  <c r="F59" i="1"/>
  <c r="F67" i="1"/>
  <c r="I61" i="1"/>
  <c r="L55" i="1"/>
  <c r="L63" i="1"/>
  <c r="C59" i="1"/>
  <c r="C67" i="1"/>
  <c r="F61" i="1"/>
  <c r="I55" i="1"/>
  <c r="I63" i="1"/>
  <c r="L57" i="1"/>
  <c r="L65" i="1"/>
  <c r="C61" i="1"/>
  <c r="F55" i="1"/>
  <c r="F63" i="1"/>
  <c r="I57" i="1"/>
  <c r="I65" i="1"/>
  <c r="L59" i="1"/>
  <c r="L67" i="1"/>
  <c r="C63" i="1"/>
  <c r="F57" i="1"/>
  <c r="F65" i="1"/>
  <c r="I59" i="1"/>
  <c r="I67" i="1"/>
  <c r="L61" i="1"/>
  <c r="C55" i="1"/>
  <c r="I41" i="1" l="1"/>
  <c r="L45" i="1"/>
  <c r="I35" i="1"/>
  <c r="I37" i="1"/>
  <c r="F45" i="1"/>
  <c r="I45" i="1"/>
  <c r="L43" i="1"/>
  <c r="F43" i="1"/>
  <c r="F33" i="1"/>
  <c r="F35" i="1"/>
  <c r="L39" i="1"/>
  <c r="F39" i="1"/>
  <c r="F37" i="1"/>
  <c r="C33" i="1"/>
  <c r="L41" i="1"/>
  <c r="L33" i="1"/>
  <c r="L37" i="1"/>
  <c r="F41" i="1"/>
  <c r="I39" i="1"/>
  <c r="I33" i="1"/>
  <c r="L35" i="1"/>
  <c r="I43" i="1"/>
  <c r="C43" i="1"/>
  <c r="C45" i="1"/>
  <c r="C37" i="1"/>
  <c r="C39" i="1"/>
  <c r="C41" i="1"/>
  <c r="C35" i="1"/>
</calcChain>
</file>

<file path=xl/sharedStrings.xml><?xml version="1.0" encoding="utf-8"?>
<sst xmlns="http://schemas.openxmlformats.org/spreadsheetml/2006/main" count="1055" uniqueCount="72">
  <si>
    <t>Pris forslag til montage af vinduer og udvendige døre</t>
  </si>
  <si>
    <t>OBS!! TRYK IKKE PÅ AKTIVÉR REDIGERING</t>
  </si>
  <si>
    <t>Da regnearket ikke kan opdatere og derfor vil nulstille priserne</t>
  </si>
  <si>
    <t xml:space="preserve">Alle regnearkene samt samle arket herunder er opdateret til </t>
  </si>
  <si>
    <t>-priser.</t>
  </si>
  <si>
    <t>- De enkelte regnskabsnummere passer med et fanenummer, hvor du kan se netop det regnskab der ligge til grund for prisen, på den måde kan du se hvad der er med og ikke med.</t>
  </si>
  <si>
    <t>- Husk altid at læs prislisten generelle bestemmelser, samt de enkelte afsnits særlige bestemmelser og brødtekst, for at vide hvad der er med i prisen og hvad der IKKE er med.</t>
  </si>
  <si>
    <t>- Husk altid at se efter i prislisten, om der er tillægs punkter der passer til netop din sag.</t>
  </si>
  <si>
    <t>- Alle nedenstående priser er regnet ud fra forudsætningerne:</t>
  </si>
  <si>
    <t>- at der højst er 6 fastgørelser.</t>
  </si>
  <si>
    <t>- at det er individuelle karme (ikke flere karme samlet).</t>
  </si>
  <si>
    <t>- at der stopper èn gang på fire kanter.</t>
  </si>
  <si>
    <t>- at der fuges én gang på 4 kanter, skjult og med en fugebrede mellem 5-20 mm.</t>
  </si>
  <si>
    <t>- at der monteres lister indvendigt på 4 kanter, liste størrelse t.o.m. 65 mm (brede+højde).</t>
  </si>
  <si>
    <t>- at glasset i de isatte vinduer er 3-lags (energi/lydruder)</t>
  </si>
  <si>
    <t>Priserne herunder er indeholdt udtagning af eksisterende karme OG isætning af nye.</t>
  </si>
  <si>
    <t>Regnskabs nummer</t>
  </si>
  <si>
    <r>
      <t xml:space="preserve">Ved udtagning OG isætning af </t>
    </r>
    <r>
      <rPr>
        <b/>
        <u/>
        <sz val="10"/>
        <color theme="1"/>
        <rFont val="Verdana"/>
        <family val="2"/>
      </rPr>
      <t>enkelt døre</t>
    </r>
    <r>
      <rPr>
        <sz val="10"/>
        <color theme="1"/>
        <rFont val="Verdana"/>
        <family val="2"/>
      </rPr>
      <t xml:space="preserve"> tillægges priserne:</t>
    </r>
  </si>
  <si>
    <t>Samlet måli mm (brede + længde) t.o.m.</t>
  </si>
  <si>
    <t>T.o.m.15 karme</t>
  </si>
  <si>
    <t>T.o.m 45 karme</t>
  </si>
  <si>
    <t>T.o.m 90 karme</t>
  </si>
  <si>
    <t>over 90 karme</t>
  </si>
  <si>
    <t>Prisliste kode</t>
  </si>
  <si>
    <t>Tekst</t>
  </si>
  <si>
    <t>Pris</t>
  </si>
  <si>
    <t>040208</t>
  </si>
  <si>
    <t>Karme med enkelt dør tillægges</t>
  </si>
  <si>
    <t>kr/stk</t>
  </si>
  <si>
    <t>040111</t>
  </si>
  <si>
    <t>Pr. enkelt dør tillægges</t>
  </si>
  <si>
    <t>Total</t>
  </si>
  <si>
    <r>
      <t xml:space="preserve">Ved udtagning OG isætning af </t>
    </r>
    <r>
      <rPr>
        <b/>
        <u/>
        <sz val="10"/>
        <color theme="1"/>
        <rFont val="Verdana"/>
        <family val="2"/>
      </rPr>
      <t>dobbelt døre</t>
    </r>
    <r>
      <rPr>
        <sz val="10"/>
        <color theme="1"/>
        <rFont val="Verdana"/>
        <family val="2"/>
      </rPr>
      <t xml:space="preserve"> tillægges priserne:</t>
    </r>
  </si>
  <si>
    <t/>
  </si>
  <si>
    <t>040209</t>
  </si>
  <si>
    <t>Karm med dobbelt dør tillægges</t>
  </si>
  <si>
    <t>040112</t>
  </si>
  <si>
    <t>Pr. dobbelt dør tillægges</t>
  </si>
  <si>
    <t>Priserne herunder er kun for isætning af karme, fx ved nybyg.</t>
  </si>
  <si>
    <r>
      <t xml:space="preserve">Ved isætning af </t>
    </r>
    <r>
      <rPr>
        <b/>
        <u/>
        <sz val="10"/>
        <color theme="1"/>
        <rFont val="Verdana"/>
        <family val="2"/>
      </rPr>
      <t>enkelt døre</t>
    </r>
    <r>
      <rPr>
        <sz val="10"/>
        <color theme="1"/>
        <rFont val="Verdana"/>
        <family val="2"/>
      </rPr>
      <t xml:space="preserve"> tillægges priserne:</t>
    </r>
  </si>
  <si>
    <r>
      <t xml:space="preserve">Ved isætning af </t>
    </r>
    <r>
      <rPr>
        <b/>
        <u/>
        <sz val="10"/>
        <color theme="1"/>
        <rFont val="Verdana"/>
        <family val="2"/>
      </rPr>
      <t>dobbelt døre</t>
    </r>
    <r>
      <rPr>
        <sz val="10"/>
        <color theme="1"/>
        <rFont val="Verdana"/>
        <family val="2"/>
      </rPr>
      <t xml:space="preserve"> tillægges priserne:</t>
    </r>
  </si>
  <si>
    <t>REGNSKABSNUMMER</t>
  </si>
  <si>
    <t>VINDUES ISÆTNING/UDTAGNING</t>
  </si>
  <si>
    <t xml:space="preserve">Dette regnskab er lavet efter </t>
  </si>
  <si>
    <t>overenskomsten.</t>
  </si>
  <si>
    <t>Vindues størrelse i mm</t>
  </si>
  <si>
    <t>Gradueringen er t.o.m 15 karme</t>
  </si>
  <si>
    <t>Isætning og udtagning af vinduer</t>
  </si>
  <si>
    <t>Kode</t>
  </si>
  <si>
    <t>I alt</t>
  </si>
  <si>
    <t>040201</t>
  </si>
  <si>
    <t>Udtagning af karme</t>
  </si>
  <si>
    <t>040101</t>
  </si>
  <si>
    <t>Isætning af karme</t>
  </si>
  <si>
    <t>040114</t>
  </si>
  <si>
    <t>For 3 lags glas eller lydruder tillægges</t>
  </si>
  <si>
    <t>040401</t>
  </si>
  <si>
    <t>Stopning af karme</t>
  </si>
  <si>
    <t>040408</t>
  </si>
  <si>
    <t>Fugning af karme</t>
  </si>
  <si>
    <t>100401A</t>
  </si>
  <si>
    <t>Lister t.o.m 65 mm (tykkelse + Bredde)</t>
  </si>
  <si>
    <t>Total for dennne størelse/mængde vinduer</t>
  </si>
  <si>
    <t>Priserne i det øverste skema i samlearket er prisen fra det gule "total-felt"</t>
  </si>
  <si>
    <t>Priserne i det nederste skema i samlearket er prisen fra det gule "total-felt" fratrukket linje 10</t>
  </si>
  <si>
    <t>Altså uden udtagnings prisen</t>
  </si>
  <si>
    <t>Samlet isætningspris</t>
  </si>
  <si>
    <t>Gradueringen er fra 16 t.o.m 45 karme</t>
  </si>
  <si>
    <t>Gradueringen er fra 46 t.o.m 90 karme</t>
  </si>
  <si>
    <t>Gradueringen er over 90 karme</t>
  </si>
  <si>
    <t>Dette ark må KUN opdateres via det selvstændige regneark "Prislistetillæg"</t>
  </si>
  <si>
    <t>Dog skal referancen ændres hvis ovennævnte regnearks placering ændres.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</si>
</sst>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kr.&quot;\ * #,##0.00_ ;_ &quot;kr.&quot;\ * \-#,##0.00_ ;_ &quot;kr.&quot;\ * &quot;-&quot;??_ ;_ @_ "/>
    <numFmt numFmtId="165" formatCode="0.0000"/>
    <numFmt numFmtId="166" formatCode="0.000"/>
  </numFmts>
  <fonts count="22">
    <font>
      <sz val="10"/>
      <color theme="1"/>
      <name val="Verdana"/>
      <family val="2"/>
    </font>
    <font>
      <sz val="10"/>
      <name val="Arial"/>
      <family val="2"/>
    </font>
    <font>
      <sz val="10"/>
      <color indexed="10"/>
      <name val="Arial"/>
      <family val="2"/>
    </font>
    <font>
      <sz val="10"/>
      <color indexed="14"/>
      <name val="Arial"/>
      <family val="2"/>
    </font>
    <font>
      <sz val="10"/>
      <color rgb="FFFF00FF"/>
      <name val="Arial"/>
      <family val="2"/>
    </font>
    <font>
      <sz val="10"/>
      <color rgb="FF0033CC"/>
      <name val="Arial"/>
      <family val="2"/>
    </font>
    <font>
      <sz val="10"/>
      <color theme="9" tint="-0.249977111117893"/>
      <name val="Arial"/>
      <family val="2"/>
    </font>
    <font>
      <sz val="20"/>
      <color theme="1"/>
      <name val="Verdana"/>
      <family val="2"/>
    </font>
    <font>
      <sz val="10"/>
      <color theme="1"/>
      <name val="Verdana"/>
      <family val="2"/>
    </font>
    <font>
      <b/>
      <sz val="10"/>
      <color theme="1"/>
      <name val="Verdana"/>
      <family val="2"/>
    </font>
    <font>
      <sz val="10"/>
      <color rgb="FF00B050"/>
      <name val="Arial"/>
      <family val="2"/>
    </font>
    <font>
      <sz val="10"/>
      <color rgb="FF00B050"/>
      <name val="Verdana"/>
      <family val="2"/>
    </font>
    <font>
      <sz val="10"/>
      <color theme="9" tint="-0.249977111117893"/>
      <name val="Verdana"/>
      <family val="2"/>
    </font>
    <font>
      <b/>
      <u/>
      <sz val="10"/>
      <color theme="1"/>
      <name val="Verdana"/>
      <family val="2"/>
    </font>
    <font>
      <sz val="10"/>
      <color rgb="FF0000FF"/>
      <name val="Arial"/>
      <family val="2"/>
    </font>
    <font>
      <sz val="10"/>
      <color rgb="FF0000FF"/>
      <name val="Verdana"/>
      <family val="2"/>
    </font>
    <font>
      <b/>
      <sz val="20"/>
      <color theme="1"/>
      <name val="Verdana"/>
      <family val="2"/>
    </font>
    <font>
      <u/>
      <sz val="10"/>
      <color theme="10"/>
      <name val="Verdana"/>
      <family val="2"/>
    </font>
    <font>
      <u/>
      <sz val="10"/>
      <color rgb="FFFF0000"/>
      <name val="Verdana"/>
      <family val="2"/>
    </font>
    <font>
      <u/>
      <sz val="10"/>
      <color rgb="FF00B050"/>
      <name val="Verdana"/>
      <family val="2"/>
    </font>
    <font>
      <u/>
      <sz val="10"/>
      <color rgb="FF0000FF"/>
      <name val="Verdana"/>
      <family val="2"/>
    </font>
    <font>
      <u/>
      <sz val="10"/>
      <color rgb="FFE26B0A"/>
      <name val="Verdana"/>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9" tint="-0.249977111117893"/>
        <bgColor indexed="64"/>
      </patternFill>
    </fill>
    <fill>
      <patternFill patternType="solid">
        <fgColor theme="4"/>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s>
  <cellStyleXfs count="4">
    <xf numFmtId="0" fontId="0" fillId="0" borderId="0"/>
    <xf numFmtId="0" fontId="1" fillId="0" borderId="0"/>
    <xf numFmtId="164" fontId="8" fillId="0" borderId="0" applyFont="0" applyFill="0" applyBorder="0" applyAlignment="0" applyProtection="0"/>
    <xf numFmtId="0" fontId="17" fillId="0" borderId="0" applyNumberFormat="0" applyFill="0" applyBorder="0" applyAlignment="0" applyProtection="0"/>
  </cellStyleXfs>
  <cellXfs count="190">
    <xf numFmtId="0" fontId="0" fillId="0" borderId="0" xfId="0"/>
    <xf numFmtId="0" fontId="1" fillId="0" borderId="0" xfId="1"/>
    <xf numFmtId="0" fontId="0" fillId="0" borderId="1" xfId="0" applyBorder="1"/>
    <xf numFmtId="0" fontId="0" fillId="0" borderId="4" xfId="0" applyBorder="1"/>
    <xf numFmtId="0" fontId="0" fillId="0" borderId="6" xfId="0" applyBorder="1"/>
    <xf numFmtId="49" fontId="0" fillId="0" borderId="0" xfId="0" applyNumberFormat="1" applyAlignment="1">
      <alignment horizontal="left" wrapText="1"/>
    </xf>
    <xf numFmtId="0" fontId="0" fillId="0" borderId="0" xfId="0" applyAlignment="1">
      <alignment horizontal="left" wrapText="1"/>
    </xf>
    <xf numFmtId="0" fontId="6" fillId="0" borderId="1" xfId="1" applyFont="1" applyBorder="1"/>
    <xf numFmtId="0" fontId="2" fillId="0" borderId="1" xfId="1" applyFont="1" applyBorder="1"/>
    <xf numFmtId="0" fontId="4" fillId="0" borderId="1" xfId="1" applyFont="1" applyBorder="1"/>
    <xf numFmtId="0" fontId="3" fillId="0" borderId="1" xfId="1" applyFont="1" applyBorder="1"/>
    <xf numFmtId="0" fontId="5" fillId="0" borderId="1" xfId="1" applyFont="1" applyBorder="1"/>
    <xf numFmtId="0" fontId="1" fillId="0" borderId="2" xfId="1" applyBorder="1"/>
    <xf numFmtId="0" fontId="6" fillId="0" borderId="3" xfId="1" applyFont="1" applyBorder="1"/>
    <xf numFmtId="0" fontId="1" fillId="0" borderId="5" xfId="1" applyBorder="1"/>
    <xf numFmtId="0" fontId="6" fillId="0" borderId="6" xfId="1" applyFont="1" applyBorder="1"/>
    <xf numFmtId="49" fontId="0" fillId="0" borderId="0" xfId="0" applyNumberFormat="1" applyAlignment="1">
      <alignment wrapText="1"/>
    </xf>
    <xf numFmtId="49" fontId="0" fillId="0" borderId="5" xfId="0" applyNumberFormat="1" applyBorder="1"/>
    <xf numFmtId="164" fontId="0" fillId="0" borderId="1" xfId="2" applyFont="1" applyBorder="1"/>
    <xf numFmtId="0" fontId="0" fillId="2" borderId="0" xfId="0" applyFill="1"/>
    <xf numFmtId="0" fontId="0" fillId="0" borderId="9" xfId="0" applyBorder="1"/>
    <xf numFmtId="0" fontId="0" fillId="0" borderId="0" xfId="0" applyAlignment="1">
      <alignment horizontal="center" wrapText="1"/>
    </xf>
    <xf numFmtId="0" fontId="0" fillId="0" borderId="0" xfId="0" applyAlignment="1">
      <alignment horizontal="center" vertical="center" wrapText="1"/>
    </xf>
    <xf numFmtId="165" fontId="0" fillId="0" borderId="0" xfId="0" applyNumberFormat="1"/>
    <xf numFmtId="166" fontId="0" fillId="0" borderId="0" xfId="0" applyNumberFormat="1"/>
    <xf numFmtId="0" fontId="0" fillId="0" borderId="15" xfId="0" applyBorder="1"/>
    <xf numFmtId="2" fontId="2" fillId="0" borderId="1" xfId="1" applyNumberFormat="1" applyFont="1" applyBorder="1"/>
    <xf numFmtId="2" fontId="6" fillId="0" borderId="1" xfId="1" applyNumberFormat="1" applyFont="1" applyBorder="1"/>
    <xf numFmtId="0" fontId="10" fillId="0" borderId="1" xfId="1" applyFont="1" applyBorder="1"/>
    <xf numFmtId="0" fontId="11" fillId="0" borderId="1" xfId="0" applyFont="1" applyBorder="1"/>
    <xf numFmtId="2" fontId="10" fillId="0" borderId="1" xfId="1" applyNumberFormat="1" applyFont="1" applyBorder="1"/>
    <xf numFmtId="0" fontId="12" fillId="0" borderId="6" xfId="0" applyFont="1" applyBorder="1"/>
    <xf numFmtId="0" fontId="12" fillId="0" borderId="1" xfId="0" applyFont="1" applyBorder="1"/>
    <xf numFmtId="49" fontId="0" fillId="0" borderId="0" xfId="0" applyNumberFormat="1" applyAlignment="1">
      <alignment vertical="center" wrapText="1"/>
    </xf>
    <xf numFmtId="1" fontId="1" fillId="0" borderId="5" xfId="1" applyNumberFormat="1" applyBorder="1" applyAlignment="1">
      <alignment horizontal="center"/>
    </xf>
    <xf numFmtId="49" fontId="0" fillId="0" borderId="7" xfId="0" applyNumberFormat="1" applyBorder="1"/>
    <xf numFmtId="49" fontId="0" fillId="0" borderId="1" xfId="0" applyNumberFormat="1" applyBorder="1"/>
    <xf numFmtId="9" fontId="0" fillId="0" borderId="1" xfId="2" applyNumberFormat="1" applyFont="1" applyBorder="1"/>
    <xf numFmtId="0" fontId="0" fillId="0" borderId="5" xfId="0" applyBorder="1"/>
    <xf numFmtId="0" fontId="0" fillId="0" borderId="7" xfId="0" applyBorder="1"/>
    <xf numFmtId="0" fontId="0" fillId="0" borderId="8" xfId="0" applyBorder="1"/>
    <xf numFmtId="1" fontId="0" fillId="2" borderId="1" xfId="0" applyNumberFormat="1" applyFill="1" applyBorder="1"/>
    <xf numFmtId="164" fontId="0" fillId="0" borderId="20" xfId="2" applyFont="1" applyBorder="1"/>
    <xf numFmtId="164" fontId="0" fillId="0" borderId="1" xfId="0" applyNumberFormat="1" applyBorder="1"/>
    <xf numFmtId="164" fontId="0" fillId="2" borderId="1" xfId="2" applyFont="1" applyFill="1" applyBorder="1"/>
    <xf numFmtId="164" fontId="0" fillId="0" borderId="9" xfId="0" applyNumberFormat="1" applyBorder="1"/>
    <xf numFmtId="164" fontId="0" fillId="0" borderId="9" xfId="2" applyFont="1" applyBorder="1"/>
    <xf numFmtId="164" fontId="0" fillId="0" borderId="14" xfId="0" applyNumberFormat="1" applyBorder="1"/>
    <xf numFmtId="164" fontId="0" fillId="0" borderId="16" xfId="2" applyFont="1" applyBorder="1"/>
    <xf numFmtId="164" fontId="0" fillId="2" borderId="17" xfId="2" applyFont="1" applyFill="1" applyBorder="1"/>
    <xf numFmtId="9" fontId="0" fillId="2" borderId="1" xfId="0" applyNumberFormat="1" applyFill="1" applyBorder="1" applyAlignment="1">
      <alignment horizontal="center"/>
    </xf>
    <xf numFmtId="2" fontId="14" fillId="0" borderId="1" xfId="1" applyNumberFormat="1" applyFont="1" applyBorder="1"/>
    <xf numFmtId="0" fontId="15" fillId="0" borderId="1" xfId="0" applyFont="1" applyBorder="1"/>
    <xf numFmtId="0" fontId="15" fillId="0" borderId="1" xfId="0" quotePrefix="1" applyFont="1" applyBorder="1"/>
    <xf numFmtId="0" fontId="14" fillId="0" borderId="1" xfId="1" applyFont="1" applyBorder="1"/>
    <xf numFmtId="164" fontId="0" fillId="0" borderId="8" xfId="0" applyNumberFormat="1" applyBorder="1"/>
    <xf numFmtId="164" fontId="0" fillId="2" borderId="31" xfId="2" applyFont="1" applyFill="1" applyBorder="1"/>
    <xf numFmtId="0" fontId="7" fillId="0" borderId="0" xfId="0" applyFont="1" applyAlignment="1">
      <alignment horizontal="center"/>
    </xf>
    <xf numFmtId="0" fontId="9" fillId="0" borderId="0" xfId="0" applyFont="1" applyAlignment="1">
      <alignment horizontal="center"/>
    </xf>
    <xf numFmtId="0" fontId="9" fillId="0" borderId="0" xfId="0" applyFont="1"/>
    <xf numFmtId="49" fontId="9" fillId="0" borderId="0" xfId="0" applyNumberFormat="1" applyFont="1"/>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17" xfId="0" applyFill="1"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164" fontId="0" fillId="0" borderId="20" xfId="2" applyFont="1" applyBorder="1" applyAlignment="1">
      <alignment horizontal="center" vertical="center"/>
    </xf>
    <xf numFmtId="49" fontId="0" fillId="0" borderId="2" xfId="0" applyNumberFormat="1" applyBorder="1"/>
    <xf numFmtId="0" fontId="0" fillId="0" borderId="3" xfId="0" applyBorder="1" applyAlignment="1">
      <alignment horizontal="center"/>
    </xf>
    <xf numFmtId="164" fontId="0" fillId="0" borderId="8" xfId="2" applyFont="1" applyBorder="1" applyAlignment="1">
      <alignment horizontal="center"/>
    </xf>
    <xf numFmtId="0" fontId="0" fillId="0" borderId="14" xfId="0" applyBorder="1" applyAlignment="1">
      <alignment horizontal="center"/>
    </xf>
    <xf numFmtId="0" fontId="9" fillId="3" borderId="13" xfId="0" applyFont="1" applyFill="1" applyBorder="1" applyAlignment="1">
      <alignment horizontal="center"/>
    </xf>
    <xf numFmtId="0" fontId="9" fillId="4" borderId="13" xfId="0" applyFont="1" applyFill="1" applyBorder="1" applyAlignment="1">
      <alignment horizontal="center"/>
    </xf>
    <xf numFmtId="0" fontId="9" fillId="6" borderId="13" xfId="0" applyFont="1" applyFill="1" applyBorder="1" applyAlignment="1">
      <alignment horizontal="center"/>
    </xf>
    <xf numFmtId="0" fontId="9" fillId="5" borderId="13" xfId="0" applyFont="1" applyFill="1" applyBorder="1" applyAlignment="1">
      <alignment horizontal="center"/>
    </xf>
    <xf numFmtId="0" fontId="0" fillId="2" borderId="20" xfId="0" applyFill="1" applyBorder="1" applyAlignment="1">
      <alignment horizontal="center" vertical="center"/>
    </xf>
    <xf numFmtId="0" fontId="0" fillId="2" borderId="19" xfId="0" applyFill="1" applyBorder="1" applyAlignment="1">
      <alignment horizontal="center"/>
    </xf>
    <xf numFmtId="1" fontId="1" fillId="0" borderId="7" xfId="1" applyNumberFormat="1" applyBorder="1" applyAlignment="1">
      <alignment horizontal="center"/>
    </xf>
    <xf numFmtId="0" fontId="2" fillId="0" borderId="8" xfId="1" applyFont="1" applyBorder="1"/>
    <xf numFmtId="2" fontId="2" fillId="0" borderId="8" xfId="1" applyNumberFormat="1" applyFont="1" applyBorder="1"/>
    <xf numFmtId="0" fontId="10" fillId="0" borderId="8" xfId="1" applyFont="1" applyBorder="1"/>
    <xf numFmtId="2" fontId="10" fillId="0" borderId="8" xfId="1" applyNumberFormat="1" applyFont="1" applyBorder="1"/>
    <xf numFmtId="0" fontId="14" fillId="0" borderId="8" xfId="1" applyFont="1" applyBorder="1"/>
    <xf numFmtId="2" fontId="14" fillId="0" borderId="8" xfId="1" applyNumberFormat="1" applyFont="1" applyBorder="1"/>
    <xf numFmtId="2" fontId="6" fillId="0" borderId="8" xfId="1" applyNumberFormat="1" applyFont="1" applyBorder="1"/>
    <xf numFmtId="0" fontId="6" fillId="0" borderId="31" xfId="1" applyFont="1" applyBorder="1"/>
    <xf numFmtId="0" fontId="0" fillId="2" borderId="30" xfId="0" applyFill="1" applyBorder="1" applyAlignment="1">
      <alignment horizontal="center" vertical="center"/>
    </xf>
    <xf numFmtId="0" fontId="0" fillId="0" borderId="34" xfId="2" applyNumberFormat="1" applyFont="1" applyBorder="1" applyAlignment="1">
      <alignment horizontal="center" vertical="center"/>
    </xf>
    <xf numFmtId="0" fontId="0" fillId="2" borderId="41" xfId="0" applyFill="1" applyBorder="1" applyAlignment="1">
      <alignment horizontal="center" vertical="center"/>
    </xf>
    <xf numFmtId="0" fontId="18" fillId="0" borderId="1" xfId="3" applyFont="1" applyBorder="1"/>
    <xf numFmtId="0" fontId="19" fillId="0" borderId="1" xfId="3" applyFont="1" applyBorder="1"/>
    <xf numFmtId="0" fontId="20" fillId="0" borderId="1" xfId="3" applyFont="1" applyBorder="1"/>
    <xf numFmtId="0" fontId="21" fillId="0" borderId="1" xfId="3" applyFont="1" applyBorder="1"/>
    <xf numFmtId="0" fontId="18" fillId="0" borderId="8" xfId="3" applyFont="1" applyBorder="1"/>
    <xf numFmtId="0" fontId="19" fillId="0" borderId="8" xfId="3" applyFont="1" applyBorder="1"/>
    <xf numFmtId="0" fontId="20" fillId="0" borderId="8" xfId="3" applyFont="1" applyBorder="1"/>
    <xf numFmtId="0" fontId="21" fillId="0" borderId="8" xfId="3" applyFont="1" applyBorder="1"/>
    <xf numFmtId="49" fontId="0" fillId="3" borderId="9" xfId="0" applyNumberFormat="1" applyFill="1" applyBorder="1" applyAlignment="1">
      <alignment horizontal="center" vertical="center" wrapText="1"/>
    </xf>
    <xf numFmtId="49" fontId="0" fillId="3" borderId="10" xfId="0" applyNumberFormat="1" applyFill="1" applyBorder="1" applyAlignment="1">
      <alignment horizontal="center" vertical="center" wrapText="1"/>
    </xf>
    <xf numFmtId="49" fontId="0" fillId="3" borderId="11" xfId="0" applyNumberFormat="1" applyFill="1" applyBorder="1" applyAlignment="1">
      <alignment horizontal="center" vertical="center" wrapText="1"/>
    </xf>
    <xf numFmtId="0" fontId="0" fillId="0" borderId="9" xfId="2" applyNumberFormat="1" applyFont="1" applyBorder="1" applyAlignment="1">
      <alignment horizontal="left"/>
    </xf>
    <xf numFmtId="0" fontId="0" fillId="0" borderId="10" xfId="2" applyNumberFormat="1" applyFont="1" applyBorder="1" applyAlignment="1">
      <alignment horizontal="left"/>
    </xf>
    <xf numFmtId="0" fontId="0" fillId="0" borderId="11" xfId="2" applyNumberFormat="1" applyFont="1" applyBorder="1" applyAlignment="1">
      <alignment horizontal="left"/>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10" fillId="0" borderId="19"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4" fillId="0" borderId="19" xfId="1" applyFont="1" applyBorder="1" applyAlignment="1">
      <alignment horizontal="center" vertical="center" wrapText="1"/>
    </xf>
    <xf numFmtId="0" fontId="14" fillId="0" borderId="20" xfId="1" applyFont="1" applyBorder="1" applyAlignment="1">
      <alignment horizontal="center" vertical="center" wrapText="1"/>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12" fillId="0" borderId="29" xfId="0" applyFont="1" applyBorder="1" applyAlignment="1">
      <alignment horizontal="center"/>
    </xf>
    <xf numFmtId="0" fontId="12" fillId="0" borderId="30" xfId="0" applyFont="1" applyBorder="1" applyAlignment="1">
      <alignment horizont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 fillId="0" borderId="27" xfId="1" applyBorder="1" applyAlignment="1">
      <alignment horizontal="center" wrapText="1"/>
    </xf>
    <xf numFmtId="0" fontId="1" fillId="0" borderId="28" xfId="1" applyBorder="1" applyAlignment="1">
      <alignment horizontal="center" wrapText="1"/>
    </xf>
    <xf numFmtId="0" fontId="2" fillId="0" borderId="19" xfId="1" applyFont="1" applyBorder="1" applyAlignment="1">
      <alignment horizontal="center"/>
    </xf>
    <xf numFmtId="0" fontId="2" fillId="0" borderId="20" xfId="1" applyFont="1" applyBorder="1" applyAlignment="1">
      <alignment horizontal="center"/>
    </xf>
    <xf numFmtId="0" fontId="2"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19" xfId="1" applyFont="1" applyBorder="1" applyAlignment="1">
      <alignment horizontal="center" vertical="center"/>
    </xf>
    <xf numFmtId="0" fontId="2" fillId="0" borderId="20" xfId="1" applyFont="1" applyBorder="1" applyAlignment="1">
      <alignment horizontal="center" vertical="center"/>
    </xf>
    <xf numFmtId="49" fontId="0" fillId="0" borderId="0" xfId="0" applyNumberFormat="1" applyAlignment="1">
      <alignment horizontal="left" wrapText="1"/>
    </xf>
    <xf numFmtId="0" fontId="7" fillId="0" borderId="0" xfId="0" applyFont="1" applyAlignment="1">
      <alignment horizontal="center" vertical="center"/>
    </xf>
    <xf numFmtId="0" fontId="16" fillId="0" borderId="0" xfId="0" applyFont="1" applyAlignment="1">
      <alignment horizontal="center"/>
    </xf>
    <xf numFmtId="0" fontId="9" fillId="0" borderId="0" xfId="0" applyFont="1" applyAlignment="1">
      <alignment horizontal="center"/>
    </xf>
    <xf numFmtId="0" fontId="9" fillId="0" borderId="0" xfId="0" applyFont="1" applyAlignment="1">
      <alignment horizontal="right"/>
    </xf>
    <xf numFmtId="164" fontId="0" fillId="0" borderId="1" xfId="2" applyFont="1" applyBorder="1"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2" applyNumberFormat="1" applyFont="1" applyBorder="1" applyAlignment="1">
      <alignment wrapText="1"/>
    </xf>
    <xf numFmtId="0" fontId="0" fillId="0" borderId="1" xfId="0" applyBorder="1" applyAlignment="1">
      <alignment horizontal="center"/>
    </xf>
    <xf numFmtId="0" fontId="0" fillId="0" borderId="1"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20" xfId="0" applyBorder="1" applyAlignment="1">
      <alignment horizontal="center" vertical="center"/>
    </xf>
    <xf numFmtId="0" fontId="9" fillId="3" borderId="12" xfId="0" applyFont="1" applyFill="1" applyBorder="1" applyAlignment="1">
      <alignment horizontal="right"/>
    </xf>
    <xf numFmtId="0" fontId="9" fillId="3" borderId="13" xfId="0" applyFont="1" applyFill="1" applyBorder="1" applyAlignment="1">
      <alignment horizontal="right"/>
    </xf>
    <xf numFmtId="0" fontId="9" fillId="3" borderId="13" xfId="0" applyFont="1" applyFill="1"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2" borderId="1" xfId="0" applyFill="1" applyBorder="1" applyAlignment="1">
      <alignment horizontal="left"/>
    </xf>
    <xf numFmtId="0" fontId="0" fillId="0" borderId="1" xfId="0"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8" xfId="0" applyBorder="1" applyAlignment="1">
      <alignment horizontal="left"/>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49" fontId="0" fillId="0" borderId="15" xfId="0" applyNumberFormat="1" applyBorder="1" applyAlignment="1">
      <alignment horizontal="center"/>
    </xf>
    <xf numFmtId="49" fontId="0" fillId="0" borderId="39" xfId="0" applyNumberFormat="1" applyBorder="1" applyAlignment="1">
      <alignment horizontal="center"/>
    </xf>
    <xf numFmtId="49" fontId="0" fillId="0" borderId="40" xfId="0" applyNumberFormat="1" applyBorder="1" applyAlignment="1">
      <alignment horizontal="center"/>
    </xf>
    <xf numFmtId="0" fontId="9" fillId="4" borderId="12" xfId="0" applyFont="1" applyFill="1" applyBorder="1" applyAlignment="1">
      <alignment horizontal="right"/>
    </xf>
    <xf numFmtId="0" fontId="9" fillId="4" borderId="13" xfId="0" applyFont="1" applyFill="1" applyBorder="1" applyAlignment="1">
      <alignment horizontal="right"/>
    </xf>
    <xf numFmtId="0" fontId="9" fillId="4" borderId="13" xfId="0" applyFont="1" applyFill="1" applyBorder="1" applyAlignment="1">
      <alignment horizontal="center"/>
    </xf>
    <xf numFmtId="0" fontId="0" fillId="0" borderId="33" xfId="0" applyBorder="1" applyAlignment="1">
      <alignment horizontal="center"/>
    </xf>
    <xf numFmtId="0" fontId="9" fillId="6" borderId="12" xfId="0" applyFont="1" applyFill="1" applyBorder="1" applyAlignment="1">
      <alignment horizontal="right"/>
    </xf>
    <xf numFmtId="0" fontId="9" fillId="6" borderId="13" xfId="0" applyFont="1" applyFill="1" applyBorder="1" applyAlignment="1">
      <alignment horizontal="right"/>
    </xf>
    <xf numFmtId="0" fontId="9" fillId="6" borderId="13" xfId="0" applyFont="1" applyFill="1" applyBorder="1" applyAlignment="1">
      <alignment horizontal="center"/>
    </xf>
    <xf numFmtId="0" fontId="9" fillId="5" borderId="12" xfId="0" applyFont="1" applyFill="1" applyBorder="1" applyAlignment="1">
      <alignment horizontal="right"/>
    </xf>
    <xf numFmtId="0" fontId="9" fillId="5" borderId="13" xfId="0" applyFont="1" applyFill="1" applyBorder="1" applyAlignment="1">
      <alignment horizontal="right"/>
    </xf>
    <xf numFmtId="0" fontId="9" fillId="5" borderId="13" xfId="0" applyFont="1" applyFill="1" applyBorder="1" applyAlignment="1">
      <alignment horizontal="center"/>
    </xf>
    <xf numFmtId="0" fontId="1" fillId="0" borderId="3" xfId="1" applyFont="1" applyBorder="1" applyAlignment="1">
      <alignment wrapText="1"/>
    </xf>
    <xf numFmtId="0" fontId="1" fillId="0" borderId="3" xfId="1" applyFont="1" applyBorder="1"/>
    <xf numFmtId="0" fontId="1" fillId="0" borderId="5" xfId="1" applyFont="1" applyBorder="1" applyAlignment="1">
      <alignment vertical="center" wrapText="1"/>
    </xf>
  </cellXfs>
  <cellStyles count="4">
    <cellStyle name="Link" xfId="3" builtinId="8"/>
    <cellStyle name="Normal" xfId="0" builtinId="0"/>
    <cellStyle name="Normal 2" xfId="1" xr:uid="{00000000-0005-0000-0000-000001000000}"/>
    <cellStyle name="Valuta" xfId="2" builtin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3f-my.sharepoint.com/personal/kim_eriksen_3f_dk/Documents/Opm&#229;lerforeningens%20hjemmeside/T&#248;mrer_standartpriser/Prisliste%20till&#230;g,%20Skal%20rettes%20ved%20hver%20ny%20OK.xlsm" TargetMode="External"/><Relationship Id="rId1" Type="http://schemas.openxmlformats.org/officeDocument/2006/relationships/externalLinkPath" Target="/personal/kim_eriksen_3f_dk/Documents/Opm&#229;lerforeningens%20hjemmeside/T&#248;mrer_standartpriser/Prisliste%20till&#230;g,%20Skal%20rettes%20ved%20hver%20ny%20O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sliste tillæg"/>
    </sheetNames>
    <sheetDataSet>
      <sheetData sheetId="0">
        <row r="3">
          <cell r="B3" t="str">
            <v>Det aktuelle års tillæg</v>
          </cell>
          <cell r="C3" t="str">
            <v>Samlet Prisliste tillæg</v>
          </cell>
        </row>
        <row r="4">
          <cell r="A4">
            <v>2014</v>
          </cell>
          <cell r="B4">
            <v>1</v>
          </cell>
          <cell r="C4">
            <v>1</v>
          </cell>
        </row>
        <row r="5">
          <cell r="A5">
            <v>2015</v>
          </cell>
          <cell r="B5">
            <v>1.014</v>
          </cell>
          <cell r="C5">
            <v>1.014</v>
          </cell>
        </row>
        <row r="6">
          <cell r="A6">
            <v>2016</v>
          </cell>
          <cell r="B6">
            <v>1.0189999999999999</v>
          </cell>
          <cell r="C6">
            <v>1.033266</v>
          </cell>
          <cell r="I6">
            <v>2023</v>
          </cell>
        </row>
        <row r="7">
          <cell r="A7">
            <v>2017</v>
          </cell>
          <cell r="B7">
            <v>1.018</v>
          </cell>
          <cell r="C7">
            <v>1.0518647880000001</v>
          </cell>
        </row>
        <row r="8">
          <cell r="A8">
            <v>2018</v>
          </cell>
          <cell r="B8">
            <v>1.0189999999999999</v>
          </cell>
          <cell r="C8">
            <v>1.0718502189720001</v>
          </cell>
        </row>
        <row r="9">
          <cell r="A9">
            <v>2019</v>
          </cell>
          <cell r="B9">
            <v>1.0209999999999999</v>
          </cell>
          <cell r="C9">
            <v>1.0943590735704121</v>
          </cell>
        </row>
        <row r="10">
          <cell r="A10">
            <v>2020</v>
          </cell>
          <cell r="B10">
            <v>1.0209999999999999</v>
          </cell>
          <cell r="C10">
            <v>1.1173406141153905</v>
          </cell>
        </row>
        <row r="11">
          <cell r="A11">
            <v>2021</v>
          </cell>
          <cell r="B11">
            <v>1.0209999999999999</v>
          </cell>
          <cell r="C11">
            <v>1.1408047670118135</v>
          </cell>
        </row>
        <row r="12">
          <cell r="A12">
            <v>2022</v>
          </cell>
          <cell r="B12">
            <v>1.0209999999999999</v>
          </cell>
          <cell r="C12">
            <v>1.1647616671190615</v>
          </cell>
        </row>
        <row r="13">
          <cell r="A13">
            <v>2023</v>
          </cell>
          <cell r="B13">
            <v>1.04</v>
          </cell>
          <cell r="C13">
            <v>1.211352133803824</v>
          </cell>
        </row>
        <row r="14">
          <cell r="A14">
            <v>2024</v>
          </cell>
          <cell r="C14">
            <v>0</v>
          </cell>
        </row>
        <row r="15">
          <cell r="A15">
            <v>2025</v>
          </cell>
          <cell r="C15">
            <v>0</v>
          </cell>
        </row>
        <row r="16">
          <cell r="A16">
            <v>2026</v>
          </cell>
          <cell r="C16">
            <v>0</v>
          </cell>
        </row>
        <row r="17">
          <cell r="A17">
            <v>2027</v>
          </cell>
          <cell r="C17">
            <v>0</v>
          </cell>
        </row>
        <row r="18">
          <cell r="A18">
            <v>2028</v>
          </cell>
          <cell r="C18">
            <v>0</v>
          </cell>
        </row>
        <row r="19">
          <cell r="A19">
            <v>2029</v>
          </cell>
          <cell r="C19">
            <v>0</v>
          </cell>
        </row>
        <row r="20">
          <cell r="A20">
            <v>2030</v>
          </cell>
          <cell r="C20">
            <v>0</v>
          </cell>
        </row>
        <row r="21">
          <cell r="A21">
            <v>2031</v>
          </cell>
          <cell r="C21">
            <v>0</v>
          </cell>
        </row>
        <row r="22">
          <cell r="A22">
            <v>2032</v>
          </cell>
          <cell r="C22">
            <v>0</v>
          </cell>
        </row>
        <row r="23">
          <cell r="A23">
            <v>2033</v>
          </cell>
          <cell r="C23">
            <v>0</v>
          </cell>
        </row>
        <row r="24">
          <cell r="A24">
            <v>2034</v>
          </cell>
          <cell r="C24">
            <v>0</v>
          </cell>
        </row>
        <row r="25">
          <cell r="A25">
            <v>2035</v>
          </cell>
          <cell r="C25">
            <v>0</v>
          </cell>
        </row>
        <row r="26">
          <cell r="A26">
            <v>2036</v>
          </cell>
          <cell r="C26">
            <v>0</v>
          </cell>
        </row>
        <row r="27">
          <cell r="A27">
            <v>2037</v>
          </cell>
          <cell r="C27">
            <v>0</v>
          </cell>
        </row>
        <row r="28">
          <cell r="A28">
            <v>2038</v>
          </cell>
          <cell r="C28">
            <v>0</v>
          </cell>
        </row>
        <row r="29">
          <cell r="A29">
            <v>2039</v>
          </cell>
          <cell r="C29">
            <v>0</v>
          </cell>
        </row>
        <row r="30">
          <cell r="A30">
            <v>2040</v>
          </cell>
          <cell r="C30">
            <v>0</v>
          </cell>
        </row>
        <row r="31">
          <cell r="A31">
            <v>2041</v>
          </cell>
          <cell r="C31">
            <v>0</v>
          </cell>
        </row>
        <row r="32">
          <cell r="A32">
            <v>2042</v>
          </cell>
          <cell r="C32">
            <v>0</v>
          </cell>
        </row>
        <row r="33">
          <cell r="A33">
            <v>2043</v>
          </cell>
          <cell r="C33">
            <v>0</v>
          </cell>
        </row>
        <row r="34">
          <cell r="A34">
            <v>2044</v>
          </cell>
          <cell r="C34">
            <v>0</v>
          </cell>
        </row>
        <row r="35">
          <cell r="A35">
            <v>2045</v>
          </cell>
          <cell r="C35">
            <v>0</v>
          </cell>
        </row>
        <row r="36">
          <cell r="A36">
            <v>2046</v>
          </cell>
          <cell r="C36">
            <v>0</v>
          </cell>
        </row>
        <row r="37">
          <cell r="A37">
            <v>2047</v>
          </cell>
          <cell r="C37">
            <v>0</v>
          </cell>
        </row>
        <row r="38">
          <cell r="A38">
            <v>2048</v>
          </cell>
          <cell r="C38">
            <v>0</v>
          </cell>
        </row>
        <row r="39">
          <cell r="A39">
            <v>2049</v>
          </cell>
          <cell r="C39">
            <v>0</v>
          </cell>
        </row>
        <row r="40">
          <cell r="A40">
            <v>2050</v>
          </cell>
          <cell r="C40">
            <v>0</v>
          </cell>
        </row>
        <row r="41">
          <cell r="A41">
            <v>2051</v>
          </cell>
          <cell r="C41">
            <v>0</v>
          </cell>
        </row>
        <row r="42">
          <cell r="A42">
            <v>2052</v>
          </cell>
          <cell r="C42">
            <v>0</v>
          </cell>
        </row>
        <row r="43">
          <cell r="A43">
            <v>2053</v>
          </cell>
          <cell r="C43">
            <v>0</v>
          </cell>
        </row>
        <row r="44">
          <cell r="A44">
            <v>2054</v>
          </cell>
          <cell r="C44">
            <v>0</v>
          </cell>
        </row>
        <row r="45">
          <cell r="A45">
            <v>2055</v>
          </cell>
          <cell r="C45">
            <v>0</v>
          </cell>
        </row>
        <row r="46">
          <cell r="A46">
            <v>2056</v>
          </cell>
          <cell r="C46">
            <v>0</v>
          </cell>
        </row>
        <row r="47">
          <cell r="A47">
            <v>2057</v>
          </cell>
          <cell r="C47">
            <v>0</v>
          </cell>
        </row>
        <row r="48">
          <cell r="A48">
            <v>2058</v>
          </cell>
          <cell r="C48">
            <v>0</v>
          </cell>
        </row>
        <row r="49">
          <cell r="A49">
            <v>2059</v>
          </cell>
          <cell r="C49">
            <v>0</v>
          </cell>
        </row>
        <row r="50">
          <cell r="A50">
            <v>2060</v>
          </cell>
          <cell r="C50">
            <v>0</v>
          </cell>
        </row>
        <row r="51">
          <cell r="A51">
            <v>2061</v>
          </cell>
          <cell r="C51">
            <v>0</v>
          </cell>
        </row>
        <row r="52">
          <cell r="A52">
            <v>2062</v>
          </cell>
          <cell r="C52">
            <v>0</v>
          </cell>
        </row>
        <row r="53">
          <cell r="A53">
            <v>2063</v>
          </cell>
          <cell r="C53">
            <v>0</v>
          </cell>
        </row>
        <row r="54">
          <cell r="A54">
            <v>2064</v>
          </cell>
          <cell r="C54">
            <v>0</v>
          </cell>
        </row>
        <row r="55">
          <cell r="A55">
            <v>2065</v>
          </cell>
          <cell r="C55">
            <v>0</v>
          </cell>
        </row>
        <row r="56">
          <cell r="A56">
            <v>2066</v>
          </cell>
          <cell r="C56">
            <v>0</v>
          </cell>
        </row>
        <row r="57">
          <cell r="A57">
            <v>2067</v>
          </cell>
          <cell r="C57">
            <v>0</v>
          </cell>
        </row>
        <row r="58">
          <cell r="A58">
            <v>2068</v>
          </cell>
          <cell r="C58">
            <v>0</v>
          </cell>
        </row>
        <row r="59">
          <cell r="A59">
            <v>2069</v>
          </cell>
          <cell r="C59">
            <v>0</v>
          </cell>
        </row>
        <row r="60">
          <cell r="A60">
            <v>2070</v>
          </cell>
          <cell r="C60">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2:V67"/>
  <sheetViews>
    <sheetView tabSelected="1" zoomScaleNormal="100" workbookViewId="0">
      <selection activeCell="K7" sqref="K7"/>
    </sheetView>
  </sheetViews>
  <sheetFormatPr defaultRowHeight="12.75"/>
  <cols>
    <col min="1" max="1" width="13.75" customWidth="1"/>
    <col min="2" max="2" width="8.75" customWidth="1"/>
    <col min="3" max="3" width="7.125" customWidth="1"/>
    <col min="4" max="4" width="5.625" customWidth="1"/>
    <col min="5" max="5" width="8.75" customWidth="1"/>
    <col min="6" max="6" width="7.125" customWidth="1"/>
    <col min="7" max="7" width="5.625" customWidth="1"/>
    <col min="8" max="8" width="8.75" customWidth="1"/>
    <col min="9" max="9" width="7.125" customWidth="1"/>
    <col min="10" max="10" width="5.625" customWidth="1"/>
    <col min="11" max="11" width="8.75" customWidth="1"/>
    <col min="12" max="12" width="7.125" customWidth="1"/>
    <col min="13" max="13" width="5.625" customWidth="1"/>
    <col min="14" max="14" width="10.75" customWidth="1"/>
    <col min="19" max="20" width="10.5" bestFit="1" customWidth="1"/>
  </cols>
  <sheetData>
    <row r="2" spans="1:15" ht="12.75" customHeight="1">
      <c r="A2" s="140" t="s">
        <v>0</v>
      </c>
      <c r="B2" s="140"/>
      <c r="C2" s="140"/>
      <c r="D2" s="140"/>
      <c r="E2" s="140"/>
      <c r="F2" s="140"/>
      <c r="G2" s="140"/>
      <c r="H2" s="140"/>
      <c r="I2" s="140"/>
      <c r="J2" s="140"/>
      <c r="K2" s="140"/>
      <c r="L2" s="140"/>
      <c r="M2" s="140"/>
      <c r="N2" s="140"/>
    </row>
    <row r="3" spans="1:15" ht="12.75" customHeight="1">
      <c r="A3" s="140"/>
      <c r="B3" s="140"/>
      <c r="C3" s="140"/>
      <c r="D3" s="140"/>
      <c r="E3" s="140"/>
      <c r="F3" s="140"/>
      <c r="G3" s="140"/>
      <c r="H3" s="140"/>
      <c r="I3" s="140"/>
      <c r="J3" s="140"/>
      <c r="K3" s="140"/>
      <c r="L3" s="140"/>
      <c r="M3" s="140"/>
      <c r="N3" s="140"/>
    </row>
    <row r="4" spans="1:15" ht="24.75">
      <c r="A4" s="57"/>
      <c r="B4" s="57"/>
      <c r="C4" s="57"/>
      <c r="D4" s="57"/>
      <c r="E4" s="57"/>
      <c r="F4" s="57"/>
      <c r="G4" s="57"/>
      <c r="H4" s="57"/>
      <c r="I4" s="57"/>
      <c r="J4" s="57"/>
      <c r="K4" s="57"/>
      <c r="L4" s="57"/>
      <c r="M4" s="57"/>
      <c r="N4" s="57"/>
      <c r="O4" s="57"/>
    </row>
    <row r="5" spans="1:15" ht="24.75">
      <c r="A5" s="141" t="s">
        <v>1</v>
      </c>
      <c r="B5" s="141"/>
      <c r="C5" s="141"/>
      <c r="D5" s="141"/>
      <c r="E5" s="141"/>
      <c r="F5" s="141"/>
      <c r="G5" s="141"/>
      <c r="H5" s="141"/>
      <c r="I5" s="141"/>
      <c r="J5" s="141"/>
      <c r="K5" s="141"/>
      <c r="L5" s="141"/>
      <c r="M5" s="141"/>
      <c r="N5" s="141"/>
      <c r="O5" s="141"/>
    </row>
    <row r="6" spans="1:15" ht="12.75" customHeight="1">
      <c r="A6" s="142" t="s">
        <v>2</v>
      </c>
      <c r="B6" s="142"/>
      <c r="C6" s="142"/>
      <c r="D6" s="142"/>
      <c r="E6" s="142"/>
      <c r="F6" s="142"/>
      <c r="G6" s="142"/>
      <c r="H6" s="142"/>
      <c r="I6" s="142"/>
      <c r="J6" s="142"/>
      <c r="K6" s="142"/>
      <c r="L6" s="142"/>
      <c r="M6" s="142"/>
      <c r="N6" s="142"/>
      <c r="O6" s="142"/>
    </row>
    <row r="7" spans="1:15" ht="12.75" customHeight="1">
      <c r="A7" s="143" t="s">
        <v>3</v>
      </c>
      <c r="B7" s="143"/>
      <c r="C7" s="143"/>
      <c r="D7" s="143"/>
      <c r="E7" s="143"/>
      <c r="F7" s="143"/>
      <c r="G7" s="143"/>
      <c r="H7" s="143"/>
      <c r="I7" s="143"/>
      <c r="J7" s="143"/>
      <c r="K7" s="58">
        <f>'[1]Prisliste tillæg'!$I$6</f>
        <v>2023</v>
      </c>
      <c r="L7" s="60" t="s">
        <v>4</v>
      </c>
      <c r="N7" s="60"/>
      <c r="O7" s="59"/>
    </row>
    <row r="9" spans="1:15">
      <c r="A9" s="139" t="s">
        <v>5</v>
      </c>
      <c r="B9" s="139"/>
      <c r="C9" s="139"/>
      <c r="D9" s="139"/>
      <c r="E9" s="139"/>
      <c r="F9" s="139"/>
      <c r="G9" s="139"/>
      <c r="H9" s="139"/>
      <c r="I9" s="139"/>
      <c r="J9" s="139"/>
      <c r="K9" s="139"/>
      <c r="L9" s="139"/>
      <c r="M9" s="139"/>
      <c r="N9" s="139"/>
    </row>
    <row r="10" spans="1:15">
      <c r="A10" s="139"/>
      <c r="B10" s="139"/>
      <c r="C10" s="139"/>
      <c r="D10" s="139"/>
      <c r="E10" s="139"/>
      <c r="F10" s="139"/>
      <c r="G10" s="139"/>
      <c r="H10" s="139"/>
      <c r="I10" s="139"/>
      <c r="J10" s="139"/>
      <c r="K10" s="139"/>
      <c r="L10" s="139"/>
      <c r="M10" s="139"/>
      <c r="N10" s="139"/>
    </row>
    <row r="11" spans="1:15">
      <c r="A11" s="6"/>
      <c r="B11" s="6"/>
      <c r="C11" s="6"/>
      <c r="D11" s="6"/>
      <c r="E11" s="6"/>
      <c r="F11" s="6"/>
      <c r="G11" s="6"/>
      <c r="H11" s="6"/>
      <c r="I11" s="6"/>
      <c r="J11" s="6"/>
      <c r="K11" s="6"/>
      <c r="L11" s="6"/>
      <c r="M11" s="6"/>
      <c r="N11" s="6"/>
    </row>
    <row r="12" spans="1:15">
      <c r="A12" s="139" t="s">
        <v>6</v>
      </c>
      <c r="B12" s="139"/>
      <c r="C12" s="139"/>
      <c r="D12" s="139"/>
      <c r="E12" s="139"/>
      <c r="F12" s="139"/>
      <c r="G12" s="139"/>
      <c r="H12" s="139"/>
      <c r="I12" s="139"/>
      <c r="J12" s="139"/>
      <c r="K12" s="139"/>
      <c r="L12" s="139"/>
      <c r="M12" s="139"/>
      <c r="N12" s="139"/>
    </row>
    <row r="13" spans="1:15">
      <c r="A13" s="139"/>
      <c r="B13" s="139"/>
      <c r="C13" s="139"/>
      <c r="D13" s="139"/>
      <c r="E13" s="139"/>
      <c r="F13" s="139"/>
      <c r="G13" s="139"/>
      <c r="H13" s="139"/>
      <c r="I13" s="139"/>
      <c r="J13" s="139"/>
      <c r="K13" s="139"/>
      <c r="L13" s="139"/>
      <c r="M13" s="139"/>
      <c r="N13" s="139"/>
    </row>
    <row r="14" spans="1:15">
      <c r="A14" s="6"/>
      <c r="B14" s="6"/>
      <c r="C14" s="6"/>
      <c r="D14" s="6"/>
      <c r="E14" s="6"/>
      <c r="F14" s="6"/>
      <c r="G14" s="6"/>
      <c r="H14" s="6"/>
      <c r="I14" s="6"/>
      <c r="J14" s="6"/>
      <c r="K14" s="6"/>
      <c r="L14" s="6"/>
      <c r="M14" s="6"/>
      <c r="N14" s="6"/>
    </row>
    <row r="15" spans="1:15">
      <c r="A15" s="139" t="s">
        <v>7</v>
      </c>
      <c r="B15" s="139"/>
      <c r="C15" s="139"/>
      <c r="D15" s="139"/>
      <c r="E15" s="139"/>
      <c r="F15" s="139"/>
      <c r="G15" s="139"/>
      <c r="H15" s="139"/>
      <c r="I15" s="139"/>
      <c r="J15" s="139"/>
      <c r="K15" s="139"/>
      <c r="L15" s="139"/>
      <c r="M15" s="139"/>
      <c r="N15" s="139"/>
    </row>
    <row r="16" spans="1:15">
      <c r="A16" s="5"/>
      <c r="B16" s="5"/>
      <c r="C16" s="5"/>
      <c r="D16" s="5"/>
      <c r="E16" s="5"/>
      <c r="F16" s="5"/>
      <c r="G16" s="5"/>
      <c r="H16" s="5"/>
      <c r="I16" s="5"/>
      <c r="J16" s="5"/>
      <c r="K16" s="5"/>
      <c r="L16" s="5"/>
      <c r="M16" s="5"/>
      <c r="N16" s="5"/>
    </row>
    <row r="17" spans="1:22" ht="12.75" customHeight="1">
      <c r="A17" s="139" t="s">
        <v>8</v>
      </c>
      <c r="B17" s="139"/>
      <c r="C17" s="139"/>
      <c r="D17" s="139"/>
      <c r="E17" s="139"/>
      <c r="F17" s="139"/>
      <c r="G17" s="139"/>
      <c r="H17" s="139"/>
      <c r="I17" s="139"/>
      <c r="J17" s="139"/>
      <c r="K17" s="139"/>
      <c r="L17" s="139"/>
      <c r="M17" s="139"/>
      <c r="N17" s="139"/>
    </row>
    <row r="18" spans="1:22">
      <c r="A18" s="16"/>
      <c r="B18" s="139" t="s">
        <v>9</v>
      </c>
      <c r="C18" s="139"/>
      <c r="D18" s="139"/>
      <c r="E18" s="139"/>
      <c r="F18" s="139"/>
      <c r="G18" s="139"/>
      <c r="H18" s="139"/>
      <c r="I18" s="139"/>
      <c r="J18" s="139"/>
      <c r="K18" s="139"/>
      <c r="L18" s="139"/>
      <c r="M18" s="139"/>
      <c r="N18" s="139"/>
    </row>
    <row r="19" spans="1:22" ht="12.75" customHeight="1">
      <c r="A19" s="5"/>
      <c r="B19" s="139" t="s">
        <v>10</v>
      </c>
      <c r="C19" s="139"/>
      <c r="D19" s="139"/>
      <c r="E19" s="139"/>
      <c r="F19" s="139"/>
      <c r="G19" s="139"/>
      <c r="H19" s="139"/>
      <c r="I19" s="139"/>
      <c r="J19" s="139"/>
      <c r="K19" s="139"/>
      <c r="L19" s="139"/>
      <c r="M19" s="139"/>
      <c r="N19" s="139"/>
    </row>
    <row r="20" spans="1:22" ht="12.75" customHeight="1">
      <c r="A20" s="16"/>
      <c r="B20" s="139" t="s">
        <v>11</v>
      </c>
      <c r="C20" s="139"/>
      <c r="D20" s="139"/>
      <c r="E20" s="139"/>
      <c r="F20" s="139"/>
      <c r="G20" s="139"/>
      <c r="H20" s="139"/>
      <c r="I20" s="139"/>
      <c r="J20" s="139"/>
      <c r="K20" s="139"/>
      <c r="L20" s="139"/>
      <c r="M20" s="139"/>
      <c r="N20" s="139"/>
    </row>
    <row r="21" spans="1:22" ht="12.75" customHeight="1">
      <c r="A21" s="16"/>
      <c r="B21" s="139" t="s">
        <v>12</v>
      </c>
      <c r="C21" s="139"/>
      <c r="D21" s="139"/>
      <c r="E21" s="139"/>
      <c r="F21" s="139"/>
      <c r="G21" s="139"/>
      <c r="H21" s="139"/>
      <c r="I21" s="139"/>
      <c r="J21" s="139"/>
      <c r="K21" s="139"/>
      <c r="L21" s="139"/>
      <c r="M21" s="139"/>
      <c r="N21" s="139"/>
    </row>
    <row r="22" spans="1:22" ht="12.75" customHeight="1">
      <c r="A22" s="16"/>
      <c r="B22" s="139" t="s">
        <v>13</v>
      </c>
      <c r="C22" s="139"/>
      <c r="D22" s="139"/>
      <c r="E22" s="139"/>
      <c r="F22" s="139"/>
      <c r="G22" s="139"/>
      <c r="H22" s="139"/>
      <c r="I22" s="139"/>
      <c r="J22" s="139"/>
      <c r="K22" s="139"/>
      <c r="L22" s="139"/>
      <c r="M22" s="139"/>
      <c r="N22" s="139"/>
    </row>
    <row r="23" spans="1:22" ht="12.75" customHeight="1">
      <c r="A23" s="16"/>
      <c r="B23" s="139" t="s">
        <v>14</v>
      </c>
      <c r="C23" s="139"/>
      <c r="D23" s="139"/>
      <c r="E23" s="139"/>
      <c r="F23" s="139"/>
      <c r="G23" s="139"/>
      <c r="H23" s="139"/>
      <c r="I23" s="139"/>
      <c r="J23" s="139"/>
      <c r="K23" s="139"/>
      <c r="L23" s="139"/>
      <c r="M23" s="139"/>
      <c r="N23" s="139"/>
    </row>
    <row r="24" spans="1:22" ht="12.75" customHeight="1">
      <c r="A24" s="5"/>
      <c r="B24" s="5"/>
      <c r="C24" s="5"/>
      <c r="D24" s="5"/>
      <c r="E24" s="5"/>
      <c r="F24" s="5"/>
      <c r="G24" s="5"/>
      <c r="H24" s="5"/>
      <c r="I24" s="5"/>
      <c r="J24" s="5"/>
      <c r="K24" s="5"/>
      <c r="L24" s="5"/>
      <c r="M24" s="5"/>
      <c r="N24" s="5"/>
    </row>
    <row r="25" spans="1:22" ht="12.75" customHeight="1">
      <c r="A25" s="16"/>
      <c r="B25" s="16"/>
      <c r="C25" s="16"/>
      <c r="D25" s="16"/>
      <c r="E25" s="16"/>
      <c r="F25" s="16"/>
      <c r="G25" s="16"/>
      <c r="H25" s="16"/>
      <c r="I25" s="16"/>
      <c r="J25" s="16"/>
      <c r="K25" s="16"/>
      <c r="L25" s="16"/>
      <c r="M25" s="16"/>
      <c r="N25" s="16"/>
    </row>
    <row r="26" spans="1:22" ht="12.75" customHeight="1">
      <c r="A26" s="33"/>
      <c r="B26" s="97" t="s">
        <v>15</v>
      </c>
      <c r="C26" s="98"/>
      <c r="D26" s="98"/>
      <c r="E26" s="98"/>
      <c r="F26" s="98"/>
      <c r="G26" s="98"/>
      <c r="H26" s="98"/>
      <c r="I26" s="98"/>
      <c r="J26" s="98"/>
      <c r="K26" s="99"/>
      <c r="L26" s="33"/>
      <c r="M26" s="33"/>
      <c r="N26" s="33"/>
      <c r="O26" s="97" t="s">
        <v>15</v>
      </c>
      <c r="P26" s="98"/>
      <c r="Q26" s="98"/>
      <c r="R26" s="98"/>
      <c r="S26" s="98"/>
      <c r="T26" s="98"/>
      <c r="U26" s="98"/>
      <c r="V26" s="98"/>
    </row>
    <row r="27" spans="1:22" ht="13.5" thickBot="1">
      <c r="A27" s="16"/>
      <c r="B27" s="16"/>
      <c r="C27" s="16"/>
      <c r="D27" s="16"/>
      <c r="E27" s="16"/>
      <c r="F27" s="16"/>
      <c r="G27" s="16"/>
      <c r="H27" s="16"/>
      <c r="I27" s="16"/>
      <c r="J27" s="16"/>
      <c r="K27" s="16"/>
      <c r="L27" s="16"/>
      <c r="M27" s="16"/>
      <c r="N27" s="16"/>
    </row>
    <row r="28" spans="1:22" ht="25.5">
      <c r="A28" s="12"/>
      <c r="B28" s="187" t="s">
        <v>16</v>
      </c>
      <c r="C28" s="188"/>
      <c r="D28" s="188"/>
      <c r="E28" s="187" t="s">
        <v>16</v>
      </c>
      <c r="F28" s="188"/>
      <c r="G28" s="188"/>
      <c r="H28" s="187" t="s">
        <v>16</v>
      </c>
      <c r="I28" s="188"/>
      <c r="J28" s="188"/>
      <c r="K28" s="187" t="s">
        <v>16</v>
      </c>
      <c r="L28" s="13"/>
      <c r="M28" s="3"/>
      <c r="O28" s="103" t="s">
        <v>17</v>
      </c>
      <c r="P28" s="104"/>
      <c r="Q28" s="104"/>
      <c r="R28" s="104"/>
      <c r="S28" s="105"/>
    </row>
    <row r="29" spans="1:22">
      <c r="A29" s="14"/>
      <c r="B29" s="8"/>
      <c r="C29" s="8"/>
      <c r="D29" s="8"/>
      <c r="E29" s="9"/>
      <c r="F29" s="10"/>
      <c r="G29" s="10"/>
      <c r="H29" s="11"/>
      <c r="I29" s="11"/>
      <c r="J29" s="11"/>
      <c r="K29" s="7"/>
      <c r="L29" s="7"/>
      <c r="M29" s="4"/>
    </row>
    <row r="30" spans="1:22" ht="12.75" customHeight="1">
      <c r="A30" s="131" t="s">
        <v>18</v>
      </c>
      <c r="B30" s="133"/>
      <c r="C30" s="135" t="s">
        <v>19</v>
      </c>
      <c r="D30" s="137"/>
      <c r="E30" s="111"/>
      <c r="F30" s="109" t="s">
        <v>20</v>
      </c>
      <c r="G30" s="111"/>
      <c r="H30" s="113"/>
      <c r="I30" s="115" t="s">
        <v>21</v>
      </c>
      <c r="J30" s="113"/>
      <c r="K30" s="117"/>
      <c r="L30" s="119" t="s">
        <v>22</v>
      </c>
      <c r="M30" s="121"/>
      <c r="O30" s="129" t="s">
        <v>23</v>
      </c>
      <c r="P30" s="123" t="s">
        <v>24</v>
      </c>
      <c r="Q30" s="124"/>
      <c r="R30" s="125"/>
      <c r="S30" s="64" t="s">
        <v>25</v>
      </c>
      <c r="T30" s="76" t="s">
        <v>25</v>
      </c>
    </row>
    <row r="31" spans="1:22" ht="12.75" customHeight="1">
      <c r="A31" s="132"/>
      <c r="B31" s="134"/>
      <c r="C31" s="136"/>
      <c r="D31" s="138"/>
      <c r="E31" s="112"/>
      <c r="F31" s="110"/>
      <c r="G31" s="112"/>
      <c r="H31" s="114"/>
      <c r="I31" s="116"/>
      <c r="J31" s="114"/>
      <c r="K31" s="118"/>
      <c r="L31" s="120"/>
      <c r="M31" s="122"/>
      <c r="O31" s="130"/>
      <c r="P31" s="126"/>
      <c r="Q31" s="127"/>
      <c r="R31" s="128"/>
      <c r="S31" s="65">
        <f>Produktionsår</f>
        <v>2014</v>
      </c>
      <c r="T31" s="75">
        <f>OpdateretÅrstal</f>
        <v>2023</v>
      </c>
    </row>
    <row r="32" spans="1:22" ht="12.75" customHeight="1">
      <c r="A32" s="189"/>
      <c r="B32" s="8"/>
      <c r="C32" s="2"/>
      <c r="D32" s="8"/>
      <c r="E32" s="28"/>
      <c r="F32" s="29"/>
      <c r="G32" s="28"/>
      <c r="H32" s="54"/>
      <c r="I32" s="52"/>
      <c r="J32" s="54"/>
      <c r="K32" s="7"/>
      <c r="L32" s="32"/>
      <c r="M32" s="31"/>
      <c r="O32" s="36" t="s">
        <v>26</v>
      </c>
      <c r="P32" s="100" t="s">
        <v>27</v>
      </c>
      <c r="Q32" s="101"/>
      <c r="R32" s="102"/>
      <c r="S32" s="42">
        <f>25.49</f>
        <v>25.49</v>
      </c>
      <c r="T32" s="42">
        <f>S32*(VLOOKUP(OpdateretÅrstal,Prislistetillæg!$A$4:$C$61,3,FALSE)/VLOOKUP(Produktionsår,Prislistetillæg!$A$5:$C$61,3,FALSE))</f>
        <v>30.877365890659473</v>
      </c>
    </row>
    <row r="33" spans="1:22" ht="12.75" customHeight="1">
      <c r="A33" s="34">
        <v>2500</v>
      </c>
      <c r="B33" s="89">
        <v>1</v>
      </c>
      <c r="C33" s="26">
        <f>'1'!$H$17</f>
        <v>323.12930219289382</v>
      </c>
      <c r="D33" s="8" t="s">
        <v>28</v>
      </c>
      <c r="E33" s="90">
        <f>B45+1</f>
        <v>8</v>
      </c>
      <c r="F33" s="30">
        <f>'8'!$H$17</f>
        <v>307.7421925646608</v>
      </c>
      <c r="G33" s="28" t="s">
        <v>28</v>
      </c>
      <c r="H33" s="91">
        <f>E45+1</f>
        <v>15</v>
      </c>
      <c r="I33" s="51">
        <f>'15'!$H$17</f>
        <v>295.43250486207438</v>
      </c>
      <c r="J33" s="54" t="s">
        <v>28</v>
      </c>
      <c r="K33" s="92">
        <f>H45+1</f>
        <v>22</v>
      </c>
      <c r="L33" s="27">
        <f>'22'!$H$17</f>
        <v>283.12281715948791</v>
      </c>
      <c r="M33" s="15" t="s">
        <v>28</v>
      </c>
      <c r="O33" s="36" t="s">
        <v>29</v>
      </c>
      <c r="P33" s="100" t="s">
        <v>30</v>
      </c>
      <c r="Q33" s="101"/>
      <c r="R33" s="102"/>
      <c r="S33" s="18">
        <v>67.44</v>
      </c>
      <c r="T33" s="18">
        <f>S33*(VLOOKUP(OpdateretÅrstal,Prislistetillæg!$A$4:$C$61,3,FALSE)/VLOOKUP(Produktionsår,Prislistetillæg!$A$5:$C$61,3,FALSE))</f>
        <v>81.693587903729892</v>
      </c>
    </row>
    <row r="34" spans="1:22">
      <c r="A34" s="34"/>
      <c r="B34" s="8"/>
      <c r="C34" s="26"/>
      <c r="D34" s="8"/>
      <c r="E34" s="8"/>
      <c r="F34" s="30"/>
      <c r="G34" s="28"/>
      <c r="H34" s="54"/>
      <c r="I34" s="51"/>
      <c r="J34" s="54"/>
      <c r="K34" s="8"/>
      <c r="L34" s="27"/>
      <c r="M34" s="15"/>
      <c r="O34" s="2"/>
      <c r="P34" s="106" t="s">
        <v>31</v>
      </c>
      <c r="Q34" s="107"/>
      <c r="R34" s="108"/>
      <c r="S34" s="43">
        <f>SUM(S32:S33)</f>
        <v>92.929999999999993</v>
      </c>
      <c r="T34" s="44">
        <f>S34*(VLOOKUP(OpdateretÅrstal,Prislistetillæg!$A$4:$C$61,3,FALSE)/VLOOKUP(Produktionsår,Prislistetillæg!$A$5:$C$61,3,FALSE))</f>
        <v>112.57095379438935</v>
      </c>
    </row>
    <row r="35" spans="1:22">
      <c r="A35" s="34">
        <v>3000</v>
      </c>
      <c r="B35" s="89">
        <f>B33+1</f>
        <v>2</v>
      </c>
      <c r="C35" s="26">
        <f>'2'!$H$17</f>
        <v>378.71791849131449</v>
      </c>
      <c r="D35" s="8" t="s">
        <v>28</v>
      </c>
      <c r="E35" s="90">
        <f>E33+1</f>
        <v>9</v>
      </c>
      <c r="F35" s="30">
        <f>'9'!$H$17</f>
        <v>360.68373189648997</v>
      </c>
      <c r="G35" s="28" t="s">
        <v>28</v>
      </c>
      <c r="H35" s="91">
        <f>H33+1</f>
        <v>16</v>
      </c>
      <c r="I35" s="51">
        <f>'16'!$H$17</f>
        <v>346.2563826206304</v>
      </c>
      <c r="J35" s="54" t="s">
        <v>28</v>
      </c>
      <c r="K35" s="92">
        <f>K33+1</f>
        <v>23</v>
      </c>
      <c r="L35" s="27">
        <f>'23'!$H$17</f>
        <v>331.82903334477078</v>
      </c>
      <c r="M35" s="15" t="s">
        <v>28</v>
      </c>
    </row>
    <row r="36" spans="1:22">
      <c r="A36" s="34"/>
      <c r="B36" s="8"/>
      <c r="C36" s="2"/>
      <c r="D36" s="8"/>
      <c r="E36" s="28"/>
      <c r="F36" s="29"/>
      <c r="G36" s="28"/>
      <c r="H36" s="54"/>
      <c r="I36" s="52"/>
      <c r="J36" s="54"/>
      <c r="K36" s="7"/>
      <c r="L36" s="32"/>
      <c r="M36" s="15"/>
    </row>
    <row r="37" spans="1:22">
      <c r="A37" s="34">
        <v>4000</v>
      </c>
      <c r="B37" s="89">
        <f>B35+1</f>
        <v>3</v>
      </c>
      <c r="C37" s="26">
        <f>'3'!$H$17</f>
        <v>477.58932759887625</v>
      </c>
      <c r="D37" s="8" t="s">
        <v>28</v>
      </c>
      <c r="E37" s="90">
        <f>E35+1</f>
        <v>10</v>
      </c>
      <c r="F37" s="30">
        <f>'10'!$H$17</f>
        <v>454.8469786655964</v>
      </c>
      <c r="G37" s="28" t="s">
        <v>28</v>
      </c>
      <c r="H37" s="91">
        <f>H35+1</f>
        <v>17</v>
      </c>
      <c r="I37" s="51">
        <f>'17'!$H$17</f>
        <v>436.65309951897257</v>
      </c>
      <c r="J37" s="54" t="s">
        <v>28</v>
      </c>
      <c r="K37" s="92">
        <f>K35+1</f>
        <v>24</v>
      </c>
      <c r="L37" s="27">
        <f>'24'!$H$17</f>
        <v>418.45922037234874</v>
      </c>
      <c r="M37" s="15" t="s">
        <v>28</v>
      </c>
      <c r="O37" s="149" t="s">
        <v>32</v>
      </c>
      <c r="P37" s="149"/>
      <c r="Q37" s="149"/>
      <c r="R37" s="149"/>
      <c r="S37" s="149"/>
    </row>
    <row r="38" spans="1:22">
      <c r="A38" s="34"/>
      <c r="B38" s="8"/>
      <c r="C38" s="26"/>
      <c r="D38" s="8"/>
      <c r="E38" s="28"/>
      <c r="F38" s="30"/>
      <c r="G38" s="28"/>
      <c r="H38" s="54"/>
      <c r="I38" s="51"/>
      <c r="J38" s="54"/>
      <c r="K38" s="7"/>
      <c r="L38" s="27"/>
      <c r="M38" s="15"/>
      <c r="O38" s="149"/>
      <c r="P38" s="149"/>
      <c r="Q38" s="149"/>
      <c r="R38" s="149"/>
      <c r="S38" s="149"/>
    </row>
    <row r="39" spans="1:22">
      <c r="A39" s="34">
        <v>5000</v>
      </c>
      <c r="B39" s="89">
        <f t="shared" ref="B39" si="0">B37+1</f>
        <v>4</v>
      </c>
      <c r="C39" s="26">
        <f>'4'!$H$17</f>
        <v>581.87529904172106</v>
      </c>
      <c r="D39" s="8" t="s">
        <v>28</v>
      </c>
      <c r="E39" s="90">
        <f t="shared" ref="E39" si="1">E37+1</f>
        <v>11</v>
      </c>
      <c r="F39" s="30">
        <f>'11'!$H$17</f>
        <v>554.16695146830568</v>
      </c>
      <c r="G39" s="28" t="s">
        <v>28</v>
      </c>
      <c r="H39" s="91">
        <f t="shared" ref="H39" si="2">H37+1</f>
        <v>18</v>
      </c>
      <c r="I39" s="51">
        <f>'18'!$H$17</f>
        <v>532.00027340957354</v>
      </c>
      <c r="J39" s="54" t="s">
        <v>28</v>
      </c>
      <c r="K39" s="92">
        <f t="shared" ref="K39" si="3">K37+1</f>
        <v>25</v>
      </c>
      <c r="L39" s="27">
        <f>'25'!$H$17</f>
        <v>509.83359535084128</v>
      </c>
      <c r="M39" s="15" t="s">
        <v>28</v>
      </c>
    </row>
    <row r="40" spans="1:22">
      <c r="A40" s="34"/>
      <c r="B40" s="8"/>
      <c r="C40" s="2"/>
      <c r="D40" s="8"/>
      <c r="E40" s="28"/>
      <c r="F40" s="29"/>
      <c r="G40" s="28"/>
      <c r="H40" s="54"/>
      <c r="I40" s="53" t="s">
        <v>33</v>
      </c>
      <c r="J40" s="54"/>
      <c r="K40" s="7"/>
      <c r="L40" s="32"/>
      <c r="M40" s="15"/>
      <c r="O40" s="150" t="s">
        <v>23</v>
      </c>
      <c r="P40" s="123" t="s">
        <v>24</v>
      </c>
      <c r="Q40" s="124"/>
      <c r="R40" s="125"/>
      <c r="S40" s="64" t="s">
        <v>25</v>
      </c>
      <c r="T40" s="61" t="s">
        <v>25</v>
      </c>
    </row>
    <row r="41" spans="1:22">
      <c r="A41" s="34">
        <v>6000</v>
      </c>
      <c r="B41" s="89">
        <f t="shared" ref="B41" si="4">B39+1</f>
        <v>5</v>
      </c>
      <c r="C41" s="26">
        <f>'5'!$H$17</f>
        <v>705.79525955870167</v>
      </c>
      <c r="D41" s="8" t="s">
        <v>28</v>
      </c>
      <c r="E41" s="90">
        <f t="shared" ref="E41" si="5">E39+1</f>
        <v>12</v>
      </c>
      <c r="F41" s="30">
        <f>'12'!$H$17</f>
        <v>672.18596148447784</v>
      </c>
      <c r="G41" s="28" t="s">
        <v>28</v>
      </c>
      <c r="H41" s="91">
        <f t="shared" ref="H41" si="6">H39+1</f>
        <v>19</v>
      </c>
      <c r="I41" s="51">
        <f>'19'!$H$17</f>
        <v>645.29852302509869</v>
      </c>
      <c r="J41" s="54" t="s">
        <v>28</v>
      </c>
      <c r="K41" s="92">
        <f t="shared" ref="K41" si="7">K39+1</f>
        <v>26</v>
      </c>
      <c r="L41" s="27">
        <f>'26'!$H$17</f>
        <v>618.41108456571953</v>
      </c>
      <c r="M41" s="15" t="s">
        <v>28</v>
      </c>
      <c r="O41" s="151"/>
      <c r="P41" s="126"/>
      <c r="Q41" s="127"/>
      <c r="R41" s="128"/>
      <c r="S41" s="65">
        <f>Produktionsår</f>
        <v>2014</v>
      </c>
      <c r="T41" s="75">
        <f>OpdateretÅrstal</f>
        <v>2023</v>
      </c>
    </row>
    <row r="42" spans="1:22">
      <c r="A42" s="34"/>
      <c r="B42" s="8"/>
      <c r="C42" s="26"/>
      <c r="D42" s="8"/>
      <c r="E42" s="28"/>
      <c r="F42" s="30"/>
      <c r="G42" s="28"/>
      <c r="H42" s="54"/>
      <c r="I42" s="51"/>
      <c r="J42" s="54"/>
      <c r="K42" s="7"/>
      <c r="L42" s="27"/>
      <c r="M42" s="15"/>
      <c r="O42" s="36" t="s">
        <v>34</v>
      </c>
      <c r="P42" s="147" t="s">
        <v>35</v>
      </c>
      <c r="Q42" s="147"/>
      <c r="R42" s="147"/>
      <c r="S42" s="18">
        <v>37.450000000000003</v>
      </c>
      <c r="T42" s="18">
        <f>S42*(VLOOKUP(OpdateretÅrstal,Prislistetillæg!$A$4:$C$61,3,FALSE)/VLOOKUP(Produktionsår,Prislistetillæg!$A$5:$C$61,3,FALSE))</f>
        <v>45.36513741095321</v>
      </c>
    </row>
    <row r="43" spans="1:22">
      <c r="A43" s="34">
        <v>7000</v>
      </c>
      <c r="B43" s="89">
        <f t="shared" ref="B43" si="8">B41+1</f>
        <v>6</v>
      </c>
      <c r="C43" s="26">
        <f>'6'!$H$17</f>
        <v>827.29284892991154</v>
      </c>
      <c r="D43" s="8" t="s">
        <v>28</v>
      </c>
      <c r="E43" s="90">
        <f t="shared" ref="E43" si="9">E41+1</f>
        <v>13</v>
      </c>
      <c r="F43" s="30">
        <f>'13'!$H$17</f>
        <v>787.89795136182056</v>
      </c>
      <c r="G43" s="28" t="s">
        <v>28</v>
      </c>
      <c r="H43" s="91">
        <f t="shared" ref="H43" si="10">H41+1</f>
        <v>20</v>
      </c>
      <c r="I43" s="51">
        <f>'20'!$H$17</f>
        <v>756.38203330734768</v>
      </c>
      <c r="J43" s="54" t="s">
        <v>28</v>
      </c>
      <c r="K43" s="92">
        <f t="shared" ref="K43" si="11">K41+1</f>
        <v>27</v>
      </c>
      <c r="L43" s="27">
        <f>'27'!$H$17</f>
        <v>724.86611525287492</v>
      </c>
      <c r="M43" s="15" t="s">
        <v>28</v>
      </c>
      <c r="O43" s="36" t="s">
        <v>36</v>
      </c>
      <c r="P43" s="147" t="s">
        <v>37</v>
      </c>
      <c r="Q43" s="147"/>
      <c r="R43" s="147"/>
      <c r="S43" s="18">
        <v>101.19</v>
      </c>
      <c r="T43" s="18">
        <f>S43*(VLOOKUP(OpdateretÅrstal,Prislistetillæg!$A$4:$C$61,3,FALSE)/VLOOKUP(Produktionsår,Prislistetillæg!$A$5:$C$61,3,FALSE))</f>
        <v>122.57672241960894</v>
      </c>
    </row>
    <row r="44" spans="1:22">
      <c r="A44" s="34"/>
      <c r="B44" s="8"/>
      <c r="C44" s="2"/>
      <c r="D44" s="8"/>
      <c r="E44" s="28"/>
      <c r="F44" s="29"/>
      <c r="G44" s="28"/>
      <c r="H44" s="54"/>
      <c r="I44" s="52"/>
      <c r="J44" s="54"/>
      <c r="K44" s="7"/>
      <c r="L44" s="32"/>
      <c r="M44" s="15"/>
      <c r="O44" s="2"/>
      <c r="P44" s="106" t="s">
        <v>31</v>
      </c>
      <c r="Q44" s="107"/>
      <c r="R44" s="108"/>
      <c r="S44" s="43">
        <f>SUM(S42:S43)</f>
        <v>138.63999999999999</v>
      </c>
      <c r="T44" s="44">
        <f>S44*(VLOOKUP(OpdateretÅrstal,Prislistetillæg!$A$4:$C$61,3,FALSE)/VLOOKUP(Produktionsår,Prislistetillæg!$A$5:$C$61,3,FALSE))</f>
        <v>167.94185983056215</v>
      </c>
    </row>
    <row r="45" spans="1:22" ht="13.5" thickBot="1">
      <c r="A45" s="77">
        <v>8000</v>
      </c>
      <c r="B45" s="93">
        <f t="shared" ref="B45" si="12">B43+1</f>
        <v>7</v>
      </c>
      <c r="C45" s="79">
        <f>'7'!$H$17</f>
        <v>956.39015875057316</v>
      </c>
      <c r="D45" s="78" t="s">
        <v>28</v>
      </c>
      <c r="E45" s="94">
        <f t="shared" ref="E45" si="13">E43+1</f>
        <v>14</v>
      </c>
      <c r="F45" s="81">
        <f>'14'!$H$17</f>
        <v>910.84777023864115</v>
      </c>
      <c r="G45" s="80" t="s">
        <v>28</v>
      </c>
      <c r="H45" s="95">
        <f t="shared" ref="H45" si="14">H43+1</f>
        <v>21</v>
      </c>
      <c r="I45" s="83">
        <f>'21'!$H$17</f>
        <v>874.41385942909551</v>
      </c>
      <c r="J45" s="82" t="s">
        <v>28</v>
      </c>
      <c r="K45" s="96">
        <f t="shared" ref="K45" si="15">K43+1</f>
        <v>28</v>
      </c>
      <c r="L45" s="84">
        <f>'28'!$H$17</f>
        <v>837.97994861954976</v>
      </c>
      <c r="M45" s="85" t="s">
        <v>28</v>
      </c>
    </row>
    <row r="46" spans="1:22">
      <c r="A46" s="1"/>
      <c r="B46" s="1"/>
      <c r="C46" s="1"/>
      <c r="D46" s="1"/>
      <c r="E46" s="1"/>
      <c r="F46" s="1"/>
      <c r="G46" s="1"/>
      <c r="H46" s="1"/>
      <c r="I46" s="1"/>
      <c r="J46" s="1"/>
      <c r="K46" s="1"/>
      <c r="L46" s="1"/>
    </row>
    <row r="48" spans="1:22" ht="12.75" customHeight="1">
      <c r="A48" s="33"/>
      <c r="B48" s="97" t="s">
        <v>38</v>
      </c>
      <c r="C48" s="98"/>
      <c r="D48" s="98"/>
      <c r="E48" s="98"/>
      <c r="F48" s="98"/>
      <c r="G48" s="98"/>
      <c r="H48" s="98"/>
      <c r="I48" s="98"/>
      <c r="J48" s="98"/>
      <c r="K48" s="99"/>
      <c r="L48" s="33"/>
      <c r="M48" s="33"/>
      <c r="O48" s="97" t="s">
        <v>38</v>
      </c>
      <c r="P48" s="98"/>
      <c r="Q48" s="98"/>
      <c r="R48" s="98"/>
      <c r="S48" s="98"/>
      <c r="T48" s="98"/>
      <c r="U48" s="98"/>
      <c r="V48" s="98"/>
    </row>
    <row r="49" spans="1:20" ht="13.5" thickBot="1">
      <c r="A49" s="16"/>
      <c r="B49" s="16"/>
      <c r="C49" s="16"/>
      <c r="D49" s="16"/>
      <c r="E49" s="16"/>
      <c r="F49" s="16"/>
      <c r="G49" s="16"/>
      <c r="H49" s="16"/>
      <c r="I49" s="16"/>
      <c r="J49" s="16"/>
      <c r="K49" s="16"/>
      <c r="L49" s="16"/>
      <c r="M49" s="16"/>
    </row>
    <row r="50" spans="1:20" ht="25.5">
      <c r="A50" s="12"/>
      <c r="B50" s="187" t="s">
        <v>16</v>
      </c>
      <c r="C50" s="188"/>
      <c r="D50" s="188"/>
      <c r="E50" s="187" t="s">
        <v>16</v>
      </c>
      <c r="F50" s="188"/>
      <c r="G50" s="188"/>
      <c r="H50" s="187" t="s">
        <v>16</v>
      </c>
      <c r="I50" s="188"/>
      <c r="J50" s="188"/>
      <c r="K50" s="187" t="s">
        <v>16</v>
      </c>
      <c r="L50" s="13"/>
      <c r="M50" s="3"/>
      <c r="O50" s="103" t="s">
        <v>39</v>
      </c>
      <c r="P50" s="104"/>
      <c r="Q50" s="104"/>
      <c r="R50" s="104"/>
      <c r="S50" s="105"/>
    </row>
    <row r="51" spans="1:20">
      <c r="A51" s="14"/>
      <c r="B51" s="8"/>
      <c r="C51" s="8"/>
      <c r="D51" s="8"/>
      <c r="E51" s="9"/>
      <c r="F51" s="10"/>
      <c r="G51" s="10"/>
      <c r="H51" s="11"/>
      <c r="I51" s="11"/>
      <c r="J51" s="11"/>
      <c r="K51" s="7"/>
      <c r="L51" s="7"/>
      <c r="M51" s="4"/>
    </row>
    <row r="52" spans="1:20" ht="12.75" customHeight="1">
      <c r="A52" s="131" t="s">
        <v>18</v>
      </c>
      <c r="B52" s="133"/>
      <c r="C52" s="135" t="s">
        <v>19</v>
      </c>
      <c r="D52" s="137"/>
      <c r="E52" s="111"/>
      <c r="F52" s="109" t="s">
        <v>20</v>
      </c>
      <c r="G52" s="111"/>
      <c r="H52" s="113"/>
      <c r="I52" s="115" t="s">
        <v>21</v>
      </c>
      <c r="J52" s="113"/>
      <c r="K52" s="117"/>
      <c r="L52" s="119" t="s">
        <v>22</v>
      </c>
      <c r="M52" s="121"/>
      <c r="O52" s="129" t="s">
        <v>23</v>
      </c>
      <c r="P52" s="123" t="s">
        <v>24</v>
      </c>
      <c r="Q52" s="124"/>
      <c r="R52" s="125"/>
      <c r="S52" s="64" t="s">
        <v>25</v>
      </c>
      <c r="T52" s="61" t="s">
        <v>25</v>
      </c>
    </row>
    <row r="53" spans="1:20">
      <c r="A53" s="132"/>
      <c r="B53" s="134"/>
      <c r="C53" s="136"/>
      <c r="D53" s="138"/>
      <c r="E53" s="112"/>
      <c r="F53" s="110"/>
      <c r="G53" s="112"/>
      <c r="H53" s="114"/>
      <c r="I53" s="116"/>
      <c r="J53" s="114"/>
      <c r="K53" s="118"/>
      <c r="L53" s="120"/>
      <c r="M53" s="122"/>
      <c r="O53" s="130"/>
      <c r="P53" s="126"/>
      <c r="Q53" s="127"/>
      <c r="R53" s="128"/>
      <c r="S53" s="65">
        <f>Produktionsår</f>
        <v>2014</v>
      </c>
      <c r="T53" s="75">
        <f>OpdateretÅrstal</f>
        <v>2023</v>
      </c>
    </row>
    <row r="54" spans="1:20" ht="12.75" customHeight="1">
      <c r="A54" s="189"/>
      <c r="B54" s="8"/>
      <c r="C54" s="2"/>
      <c r="D54" s="8"/>
      <c r="E54" s="28"/>
      <c r="F54" s="29"/>
      <c r="G54" s="28"/>
      <c r="H54" s="54"/>
      <c r="I54" s="52"/>
      <c r="J54" s="54"/>
      <c r="K54" s="7"/>
      <c r="L54" s="32"/>
      <c r="M54" s="31"/>
      <c r="O54" s="36" t="s">
        <v>29</v>
      </c>
      <c r="P54" s="100" t="s">
        <v>30</v>
      </c>
      <c r="Q54" s="101"/>
      <c r="R54" s="102"/>
      <c r="S54" s="18">
        <v>67.44</v>
      </c>
      <c r="T54" s="44">
        <f>S54*(VLOOKUP(OpdateretÅrstal,Prislistetillæg!$A$4:$C$61,3,FALSE)/VLOOKUP(Produktionsår,Prislistetillæg!$A$5:$C$61,3,FALSE))</f>
        <v>81.693587903729892</v>
      </c>
    </row>
    <row r="55" spans="1:20" ht="12.75" customHeight="1">
      <c r="A55" s="34">
        <v>2500</v>
      </c>
      <c r="B55" s="89">
        <v>1</v>
      </c>
      <c r="C55" s="26">
        <f>'1'!$H$28</f>
        <v>237.80165788775247</v>
      </c>
      <c r="D55" s="8" t="s">
        <v>28</v>
      </c>
      <c r="E55" s="90">
        <f>B67+1</f>
        <v>8</v>
      </c>
      <c r="F55" s="30">
        <f>'8'!$H$28</f>
        <v>222.41454825951942</v>
      </c>
      <c r="G55" s="28" t="s">
        <v>28</v>
      </c>
      <c r="H55" s="91">
        <f>E67+1</f>
        <v>15</v>
      </c>
      <c r="I55" s="51">
        <f>'15'!$H$28</f>
        <v>210.10486055693301</v>
      </c>
      <c r="J55" s="54" t="s">
        <v>28</v>
      </c>
      <c r="K55" s="92">
        <f>H67+1</f>
        <v>22</v>
      </c>
      <c r="L55" s="27">
        <f>'22'!$H$28</f>
        <v>197.79517285434653</v>
      </c>
      <c r="M55" s="15" t="s">
        <v>28</v>
      </c>
    </row>
    <row r="56" spans="1:20">
      <c r="A56" s="34"/>
      <c r="B56" s="8"/>
      <c r="C56" s="26"/>
      <c r="D56" s="8"/>
      <c r="E56" s="8"/>
      <c r="F56" s="30"/>
      <c r="G56" s="28"/>
      <c r="H56" s="54"/>
      <c r="I56" s="51"/>
      <c r="J56" s="54"/>
      <c r="K56" s="8"/>
      <c r="L56" s="27"/>
      <c r="M56" s="15"/>
    </row>
    <row r="57" spans="1:20">
      <c r="A57" s="34">
        <v>3000</v>
      </c>
      <c r="B57" s="89">
        <f>B55+1</f>
        <v>2</v>
      </c>
      <c r="C57" s="26">
        <f>'2'!$H$28</f>
        <v>275.23210570045381</v>
      </c>
      <c r="D57" s="8" t="s">
        <v>28</v>
      </c>
      <c r="E57" s="90">
        <f>E55+1</f>
        <v>9</v>
      </c>
      <c r="F57" s="30">
        <f>'9'!$H$28</f>
        <v>257.1979191056293</v>
      </c>
      <c r="G57" s="28" t="s">
        <v>28</v>
      </c>
      <c r="H57" s="91">
        <f>H55+1</f>
        <v>16</v>
      </c>
      <c r="I57" s="51">
        <f>'16'!$H$28</f>
        <v>242.7705698297697</v>
      </c>
      <c r="J57" s="54" t="s">
        <v>28</v>
      </c>
      <c r="K57" s="92">
        <f>K55+1</f>
        <v>23</v>
      </c>
      <c r="L57" s="27">
        <f>'23'!$H$28</f>
        <v>228.34322055391007</v>
      </c>
      <c r="M57" s="15" t="s">
        <v>28</v>
      </c>
      <c r="O57" s="148" t="s">
        <v>40</v>
      </c>
      <c r="P57" s="148"/>
      <c r="Q57" s="148"/>
      <c r="R57" s="148"/>
      <c r="S57" s="148"/>
    </row>
    <row r="58" spans="1:20">
      <c r="A58" s="34"/>
      <c r="B58" s="8"/>
      <c r="C58" s="2"/>
      <c r="D58" s="8"/>
      <c r="E58" s="28"/>
      <c r="F58" s="29"/>
      <c r="G58" s="28"/>
      <c r="H58" s="54"/>
      <c r="I58" s="52"/>
      <c r="J58" s="54"/>
      <c r="K58" s="7"/>
      <c r="L58" s="32"/>
      <c r="M58" s="15"/>
      <c r="O58" s="148"/>
      <c r="P58" s="148"/>
      <c r="Q58" s="148"/>
      <c r="R58" s="148"/>
      <c r="S58" s="148"/>
    </row>
    <row r="59" spans="1:20">
      <c r="A59" s="34">
        <v>4000</v>
      </c>
      <c r="B59" s="89">
        <f>B57+1</f>
        <v>3</v>
      </c>
      <c r="C59" s="26">
        <f>'3'!$H$28</f>
        <v>341.42123423798847</v>
      </c>
      <c r="D59" s="8" t="s">
        <v>28</v>
      </c>
      <c r="E59" s="90">
        <f>E57+1</f>
        <v>10</v>
      </c>
      <c r="F59" s="30">
        <f>'10'!$H$28</f>
        <v>318.67888530470861</v>
      </c>
      <c r="G59" s="28" t="s">
        <v>28</v>
      </c>
      <c r="H59" s="91">
        <f>H57+1</f>
        <v>17</v>
      </c>
      <c r="I59" s="51">
        <f>'17'!$H$28</f>
        <v>300.48500615808473</v>
      </c>
      <c r="J59" s="54" t="s">
        <v>28</v>
      </c>
      <c r="K59" s="92">
        <f>K57+1</f>
        <v>24</v>
      </c>
      <c r="L59" s="27">
        <f>'24'!$H$28</f>
        <v>282.2911270114609</v>
      </c>
      <c r="M59" s="15" t="s">
        <v>28</v>
      </c>
    </row>
    <row r="60" spans="1:20">
      <c r="A60" s="34"/>
      <c r="B60" s="8"/>
      <c r="C60" s="26"/>
      <c r="D60" s="8"/>
      <c r="E60" s="28"/>
      <c r="F60" s="30"/>
      <c r="G60" s="28"/>
      <c r="H60" s="54"/>
      <c r="I60" s="51"/>
      <c r="J60" s="54"/>
      <c r="K60" s="7"/>
      <c r="L60" s="27"/>
      <c r="M60" s="15"/>
      <c r="O60" s="145" t="s">
        <v>23</v>
      </c>
      <c r="P60" s="146" t="s">
        <v>24</v>
      </c>
      <c r="Q60" s="146"/>
      <c r="R60" s="146"/>
      <c r="S60" s="64" t="s">
        <v>25</v>
      </c>
      <c r="T60" s="61" t="s">
        <v>25</v>
      </c>
    </row>
    <row r="61" spans="1:20">
      <c r="A61" s="34">
        <v>5000</v>
      </c>
      <c r="B61" s="89">
        <f t="shared" ref="B61" si="16">B59+1</f>
        <v>4</v>
      </c>
      <c r="C61" s="26">
        <f>'4'!$H$28</f>
        <v>418.4760097129232</v>
      </c>
      <c r="D61" s="8" t="s">
        <v>28</v>
      </c>
      <c r="E61" s="90">
        <f t="shared" ref="E61" si="17">E59+1</f>
        <v>11</v>
      </c>
      <c r="F61" s="30">
        <f>'11'!$H$28</f>
        <v>390.76766213950793</v>
      </c>
      <c r="G61" s="28" t="s">
        <v>28</v>
      </c>
      <c r="H61" s="91">
        <f t="shared" ref="H61" si="18">H59+1</f>
        <v>18</v>
      </c>
      <c r="I61" s="51">
        <f>'18'!$H$28</f>
        <v>368.60098408077567</v>
      </c>
      <c r="J61" s="54" t="s">
        <v>28</v>
      </c>
      <c r="K61" s="92">
        <f t="shared" ref="K61" si="19">K59+1</f>
        <v>25</v>
      </c>
      <c r="L61" s="27">
        <f>'25'!$H$28</f>
        <v>346.43430602204353</v>
      </c>
      <c r="M61" s="15" t="s">
        <v>28</v>
      </c>
      <c r="O61" s="145"/>
      <c r="P61" s="146"/>
      <c r="Q61" s="146"/>
      <c r="R61" s="146"/>
      <c r="S61" s="65">
        <f>Produktionsår</f>
        <v>2014</v>
      </c>
      <c r="T61" s="75">
        <f>OpdateretÅrstal</f>
        <v>2023</v>
      </c>
    </row>
    <row r="62" spans="1:20">
      <c r="A62" s="34"/>
      <c r="B62" s="8"/>
      <c r="C62" s="2"/>
      <c r="D62" s="8"/>
      <c r="E62" s="28"/>
      <c r="F62" s="29"/>
      <c r="G62" s="28"/>
      <c r="H62" s="54"/>
      <c r="I62" s="53" t="s">
        <v>33</v>
      </c>
      <c r="J62" s="54"/>
      <c r="K62" s="7"/>
      <c r="L62" s="32"/>
      <c r="M62" s="15"/>
      <c r="O62" s="36" t="s">
        <v>36</v>
      </c>
      <c r="P62" s="144" t="s">
        <v>37</v>
      </c>
      <c r="Q62" s="144"/>
      <c r="R62" s="144"/>
      <c r="S62" s="18">
        <v>101.19</v>
      </c>
      <c r="T62" s="44">
        <f>S62*(VLOOKUP(OpdateretÅrstal,Prislistetillæg!$A$4:$C$61,3,FALSE)/VLOOKUP(Produktionsår,Prislistetillæg!$A$5:$C$61,3,FALSE))</f>
        <v>122.57672241960894</v>
      </c>
    </row>
    <row r="63" spans="1:20">
      <c r="A63" s="34">
        <v>6000</v>
      </c>
      <c r="B63" s="89">
        <f t="shared" ref="B63" si="20">B61+1</f>
        <v>5</v>
      </c>
      <c r="C63" s="26">
        <f>'5'!$H$28</f>
        <v>509.67734909586261</v>
      </c>
      <c r="D63" s="8" t="s">
        <v>28</v>
      </c>
      <c r="E63" s="90">
        <f t="shared" ref="E63" si="21">E61+1</f>
        <v>12</v>
      </c>
      <c r="F63" s="30">
        <f>'12'!$H$28</f>
        <v>476.06805102163872</v>
      </c>
      <c r="G63" s="28" t="s">
        <v>28</v>
      </c>
      <c r="H63" s="91">
        <f t="shared" ref="H63" si="22">H61+1</f>
        <v>19</v>
      </c>
      <c r="I63" s="51">
        <f>'19'!$H$28</f>
        <v>449.18061256225957</v>
      </c>
      <c r="J63" s="54" t="s">
        <v>28</v>
      </c>
      <c r="K63" s="92">
        <f t="shared" ref="K63" si="23">K61+1</f>
        <v>26</v>
      </c>
      <c r="L63" s="27">
        <f>'26'!$H$28</f>
        <v>422.29317410288041</v>
      </c>
      <c r="M63" s="15" t="s">
        <v>28</v>
      </c>
    </row>
    <row r="64" spans="1:20">
      <c r="A64" s="34"/>
      <c r="B64" s="8"/>
      <c r="C64" s="26"/>
      <c r="D64" s="8"/>
      <c r="E64" s="28"/>
      <c r="F64" s="30"/>
      <c r="G64" s="28"/>
      <c r="H64" s="54"/>
      <c r="I64" s="51"/>
      <c r="J64" s="54"/>
      <c r="K64" s="7"/>
      <c r="L64" s="27"/>
      <c r="M64" s="15"/>
    </row>
    <row r="65" spans="1:13">
      <c r="A65" s="34">
        <v>7000</v>
      </c>
      <c r="B65" s="89">
        <f t="shared" ref="B65" si="24">B63+1</f>
        <v>6</v>
      </c>
      <c r="C65" s="26">
        <f>'6'!$H$28</f>
        <v>598.51688493972131</v>
      </c>
      <c r="D65" s="8" t="s">
        <v>28</v>
      </c>
      <c r="E65" s="90">
        <f t="shared" ref="E65" si="25">E63+1</f>
        <v>13</v>
      </c>
      <c r="F65" s="30">
        <f>'13'!$H$28</f>
        <v>559.12198737163033</v>
      </c>
      <c r="G65" s="28" t="s">
        <v>28</v>
      </c>
      <c r="H65" s="91">
        <f t="shared" ref="H65" si="26">H63+1</f>
        <v>20</v>
      </c>
      <c r="I65" s="51">
        <f>'20'!$H$28</f>
        <v>527.60606931715745</v>
      </c>
      <c r="J65" s="54" t="s">
        <v>28</v>
      </c>
      <c r="K65" s="92">
        <f t="shared" ref="K65" si="27">K63+1</f>
        <v>27</v>
      </c>
      <c r="L65" s="27">
        <f>'27'!$H$28</f>
        <v>496.09015126268469</v>
      </c>
      <c r="M65" s="15" t="s">
        <v>28</v>
      </c>
    </row>
    <row r="66" spans="1:13">
      <c r="A66" s="34"/>
      <c r="B66" s="8"/>
      <c r="C66" s="2"/>
      <c r="D66" s="8"/>
      <c r="E66" s="28"/>
      <c r="F66" s="29"/>
      <c r="G66" s="28"/>
      <c r="H66" s="54"/>
      <c r="I66" s="52"/>
      <c r="J66" s="54"/>
      <c r="K66" s="7"/>
      <c r="L66" s="32"/>
      <c r="M66" s="15"/>
    </row>
    <row r="67" spans="1:13" ht="13.5" thickBot="1">
      <c r="A67" s="77">
        <v>8000</v>
      </c>
      <c r="B67" s="93">
        <f t="shared" ref="B67" si="28">B65+1</f>
        <v>7</v>
      </c>
      <c r="C67" s="79">
        <f>'7'!$H$28</f>
        <v>694.93191419035577</v>
      </c>
      <c r="D67" s="78" t="s">
        <v>28</v>
      </c>
      <c r="E67" s="94">
        <f t="shared" ref="E67" si="29">E65+1</f>
        <v>14</v>
      </c>
      <c r="F67" s="81">
        <f>'14'!$H$28</f>
        <v>649.38952567842375</v>
      </c>
      <c r="G67" s="80" t="s">
        <v>28</v>
      </c>
      <c r="H67" s="95">
        <f t="shared" ref="H67" si="30">H65+1</f>
        <v>21</v>
      </c>
      <c r="I67" s="83">
        <f>'21'!$H$28</f>
        <v>612.95561486887811</v>
      </c>
      <c r="J67" s="82" t="s">
        <v>28</v>
      </c>
      <c r="K67" s="96">
        <f t="shared" ref="K67" si="31">K65+1</f>
        <v>28</v>
      </c>
      <c r="L67" s="84">
        <f>'28'!$H$28</f>
        <v>576.52170405933236</v>
      </c>
      <c r="M67" s="85" t="s">
        <v>28</v>
      </c>
    </row>
  </sheetData>
  <mergeCells count="64">
    <mergeCell ref="M52:M53"/>
    <mergeCell ref="O37:S38"/>
    <mergeCell ref="O40:O41"/>
    <mergeCell ref="P40:R41"/>
    <mergeCell ref="B48:K48"/>
    <mergeCell ref="F52:F53"/>
    <mergeCell ref="G52:G53"/>
    <mergeCell ref="H52:H53"/>
    <mergeCell ref="I52:I53"/>
    <mergeCell ref="J52:J53"/>
    <mergeCell ref="K52:K53"/>
    <mergeCell ref="L52:L53"/>
    <mergeCell ref="A52:A53"/>
    <mergeCell ref="B52:B53"/>
    <mergeCell ref="C52:C53"/>
    <mergeCell ref="D52:D53"/>
    <mergeCell ref="E52:E53"/>
    <mergeCell ref="P62:R62"/>
    <mergeCell ref="O60:O61"/>
    <mergeCell ref="P60:R61"/>
    <mergeCell ref="P42:R42"/>
    <mergeCell ref="P43:R43"/>
    <mergeCell ref="P44:R44"/>
    <mergeCell ref="O50:S50"/>
    <mergeCell ref="O57:S58"/>
    <mergeCell ref="O52:O53"/>
    <mergeCell ref="P52:R53"/>
    <mergeCell ref="P54:R54"/>
    <mergeCell ref="O48:V48"/>
    <mergeCell ref="B23:N23"/>
    <mergeCell ref="A12:N13"/>
    <mergeCell ref="A2:N3"/>
    <mergeCell ref="A9:N10"/>
    <mergeCell ref="A15:N15"/>
    <mergeCell ref="A17:N17"/>
    <mergeCell ref="B18:N18"/>
    <mergeCell ref="B19:N19"/>
    <mergeCell ref="B20:N20"/>
    <mergeCell ref="B21:N21"/>
    <mergeCell ref="B22:N22"/>
    <mergeCell ref="A5:O5"/>
    <mergeCell ref="A6:O6"/>
    <mergeCell ref="A7:J7"/>
    <mergeCell ref="A30:A31"/>
    <mergeCell ref="B30:B31"/>
    <mergeCell ref="C30:C31"/>
    <mergeCell ref="D30:D31"/>
    <mergeCell ref="E30:E31"/>
    <mergeCell ref="B26:K26"/>
    <mergeCell ref="P32:R32"/>
    <mergeCell ref="O28:S28"/>
    <mergeCell ref="P33:R33"/>
    <mergeCell ref="P34:R34"/>
    <mergeCell ref="F30:F31"/>
    <mergeCell ref="G30:G31"/>
    <mergeCell ref="H30:H31"/>
    <mergeCell ref="I30:I31"/>
    <mergeCell ref="J30:J31"/>
    <mergeCell ref="K30:K31"/>
    <mergeCell ref="L30:L31"/>
    <mergeCell ref="M30:M31"/>
    <mergeCell ref="P30:R31"/>
    <mergeCell ref="O30:O31"/>
    <mergeCell ref="O26:V26"/>
  </mergeCells>
  <hyperlinks>
    <hyperlink ref="B33" location="'1'!A1" display="'1'!A1" xr:uid="{8B0D30C1-A169-44AC-993E-DAC5C84302BE}"/>
    <hyperlink ref="E33" location="'8'!A1" display="'8'!A1" xr:uid="{FF107FF8-C53C-451D-AB66-0778E7B5E7EC}"/>
    <hyperlink ref="H33" location="'15'!A1" display="'15'!A1" xr:uid="{8127AF8F-402E-41F0-B81B-D342A36F96F0}"/>
    <hyperlink ref="K33" location="'22'!A1" display="'22'!A1" xr:uid="{9AF8D422-58B3-4D15-A52E-40EB941545EB}"/>
    <hyperlink ref="B35" location="'2'!A1" display="'2'!A1" xr:uid="{BDD31243-1BB8-486A-BE7E-19BB62EE05DB}"/>
    <hyperlink ref="E35" location="'9'!A1" display="'9'!A1" xr:uid="{10FBC729-19CD-48BE-9D44-1701109F59F8}"/>
    <hyperlink ref="H35" location="'16'!A1" display="'16'!A1" xr:uid="{3378EE3E-B5EB-45C9-975D-52B635E8CAB4}"/>
    <hyperlink ref="K35" location="'23'!A1" display="'23'!A1" xr:uid="{8E2B1445-0470-42E7-AB94-FE845BADC8A7}"/>
    <hyperlink ref="B37" location="'3'!A1" display="'3'!A1" xr:uid="{A0A0F1D1-CAF8-4FF4-A7EF-5C4047651697}"/>
    <hyperlink ref="E37" location="'10'!A1" display="'10'!A1" xr:uid="{B90AA15F-1E38-424C-BFAE-78E7790F8BDE}"/>
    <hyperlink ref="H37" location="'17'!A1" display="'17'!A1" xr:uid="{6F70F2E4-EA03-4F65-BD73-352BE12FD91B}"/>
    <hyperlink ref="K37" location="'24'!A1" display="'24'!A1" xr:uid="{BA34AEAF-DF91-4916-B599-EC58C073AEE1}"/>
    <hyperlink ref="B39" location="'4'!A1" display="'4'!A1" xr:uid="{7D9B24A6-296B-4406-9A1F-870D6566E23C}"/>
    <hyperlink ref="E39" location="'11'!A1" display="'11'!A1" xr:uid="{8239BE4B-41E4-4537-85BD-4C31F722EFC7}"/>
    <hyperlink ref="H39" location="'18'!A1" display="'18'!A1" xr:uid="{282EEEB8-4E88-4A96-9CCD-E54C15481295}"/>
    <hyperlink ref="K39" location="'25'!A1" display="'25'!A1" xr:uid="{30321220-0E5F-45A6-B4B3-113BACAAE49D}"/>
    <hyperlink ref="B41" location="'5'!A1" display="'5'!A1" xr:uid="{95667239-FAB5-4E91-80C5-99C3D2D44861}"/>
    <hyperlink ref="E41" location="'12'!A1" display="'12'!A1" xr:uid="{F0E6C96E-EC6B-4993-BB9A-F371723EFF52}"/>
    <hyperlink ref="H41" location="'19'!A1" display="'19'!A1" xr:uid="{5AEED93F-702E-45ED-9418-1EEB4439F5EF}"/>
    <hyperlink ref="K41" location="'26'!A1" display="'26'!A1" xr:uid="{01DDEF50-5211-4E45-BA1F-ACFF11785F6A}"/>
    <hyperlink ref="B43" location="'6'!A1" display="'6'!A1" xr:uid="{E69D2A1C-DBD6-4E7E-AB8E-2A665AB8A2EE}"/>
    <hyperlink ref="E43" location="'13'!A1" display="'13'!A1" xr:uid="{652C53AB-E11A-47BF-8C0C-B05C7614721E}"/>
    <hyperlink ref="H43" location="'20'!A1" display="'20'!A1" xr:uid="{1F3C000E-6857-4CCE-A523-7F8ABF9DC02D}"/>
    <hyperlink ref="K43" location="'27'!A1" display="'27'!A1" xr:uid="{0EAFD922-699D-44D9-98E2-3FD49EDC7A60}"/>
    <hyperlink ref="B45" location="'7'!A1" display="'7'!A1" xr:uid="{AD234FA6-994C-4D3E-B57C-C945BD76AA0D}"/>
    <hyperlink ref="E45" location="'14'!A1" display="'14'!A1" xr:uid="{82BF7AF6-73B6-4964-9F04-BD73F915EE7C}"/>
    <hyperlink ref="H45" location="'21'!A1" display="'21'!A1" xr:uid="{08DAE45F-D099-4D32-8FFD-BFB0724296C8}"/>
    <hyperlink ref="K45" location="'28'!A1" display="'28'!A1" xr:uid="{A3E80E32-1B62-4333-B096-15AFCDAD555F}"/>
    <hyperlink ref="B55" location="'1'!A1" display="'1'!A1" xr:uid="{B0B761A5-B958-4840-AFC6-083212E8944A}"/>
    <hyperlink ref="E55" location="'8'!A1" display="'8'!A1" xr:uid="{71FC91FD-0F1D-458C-B64C-AC164FBCEB18}"/>
    <hyperlink ref="H55" location="'15'!A1" display="'15'!A1" xr:uid="{AB79E24E-6EEC-455D-BFDF-42F5763D9280}"/>
    <hyperlink ref="K55" location="'22'!A1" display="'22'!A1" xr:uid="{51B2A069-BDE9-44B1-9909-4E7A1C437FB0}"/>
    <hyperlink ref="B57" location="'2'!A1" display="'2'!A1" xr:uid="{92CA1532-A240-4ACC-B187-79BE15DB0B1D}"/>
    <hyperlink ref="E57" location="'9'!A1" display="'9'!A1" xr:uid="{685D5726-8F7D-4997-8BCB-BEDDAE0C6F7C}"/>
    <hyperlink ref="H57" location="'16'!A1" display="'16'!A1" xr:uid="{8806FBA3-16D1-40EB-B689-F481A9C68D34}"/>
    <hyperlink ref="K57" location="'23'!A1" display="'23'!A1" xr:uid="{CEC1BDF0-30B0-48C3-81BD-954687A5E16A}"/>
    <hyperlink ref="B59" location="'3'!A1" display="'3'!A1" xr:uid="{3D5D3B5F-AE6C-49D7-BFB2-25A5E8C36189}"/>
    <hyperlink ref="E59" location="'10'!A1" display="'10'!A1" xr:uid="{D1811302-DBA7-447C-9BD4-7EC2B45E12EC}"/>
    <hyperlink ref="H59" location="'17'!A1" display="'17'!A1" xr:uid="{CF934B01-A136-41D8-B473-1F88D32E0591}"/>
    <hyperlink ref="K59" location="'24'!A1" display="'24'!A1" xr:uid="{3255A6C4-EDED-4DC9-ABED-7D083D0C0C41}"/>
    <hyperlink ref="B61" location="'4'!A1" display="'4'!A1" xr:uid="{FA0EC6D5-33CC-433B-BF3A-E35D14018503}"/>
    <hyperlink ref="E61" location="'11'!A1" display="'11'!A1" xr:uid="{8B94D165-C21A-4E42-8E23-B85E4709D714}"/>
    <hyperlink ref="H61" location="'18'!A1" display="'18'!A1" xr:uid="{73F0B76A-AFA4-4E6A-BD31-62EC76655740}"/>
    <hyperlink ref="K61" location="'25'!A1" display="'25'!A1" xr:uid="{139EC152-94F9-4F0A-86F5-5FFCE4FBA40B}"/>
    <hyperlink ref="B63" location="'5'!A1" display="'5'!A1" xr:uid="{8D5D7F2C-CD53-4F05-8C30-4E1C79C7162E}"/>
    <hyperlink ref="E63" location="'12'!A1" display="'12'!A1" xr:uid="{01968500-7947-4DE9-8A1A-950F9FADE8A2}"/>
    <hyperlink ref="H63" location="'19'!A1" display="'19'!A1" xr:uid="{A1106A8C-D443-4539-A7E5-EB5EC2F675FB}"/>
    <hyperlink ref="K63" location="'26'!A1" display="'26'!A1" xr:uid="{89D1FF96-3ADB-4FC7-9B41-822AD82F90CC}"/>
    <hyperlink ref="B65" location="'6'!A1" display="'6'!A1" xr:uid="{85085B6F-5B82-462B-8E8E-4BB7289DCE7C}"/>
    <hyperlink ref="E65" location="'13'!A1" display="'13'!A1" xr:uid="{E983830F-D15E-4E32-BFD3-D87EB023B9D1}"/>
    <hyperlink ref="H65" location="'20'!A1" display="'20'!A1" xr:uid="{367B541A-D449-4AE5-B5F8-4470805F43E3}"/>
    <hyperlink ref="K65" location="'27'!A1" display="'27'!A1" xr:uid="{3ABE62A9-BDC4-4393-B52D-E15282BA8C47}"/>
    <hyperlink ref="B67" location="'7'!A1" display="'7'!A1" xr:uid="{C6812BF2-EB6C-4C71-8C22-43BFB18BFB3E}"/>
    <hyperlink ref="E67" location="'14'!A1" display="'14'!A1" xr:uid="{2077667F-6F9B-44F7-BD89-64DA56034A13}"/>
    <hyperlink ref="H67" location="'21'!A1" display="'21'!A1" xr:uid="{D3D5EF5C-B590-4805-B62C-E3963164FF94}"/>
    <hyperlink ref="K67" location="'28'!A1" display="'28'!A1" xr:uid="{8392537C-0192-486D-B44D-6A0BA70A8983}"/>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tabColor rgb="FF00B050"/>
  </sheetPr>
  <dimension ref="A1:I29"/>
  <sheetViews>
    <sheetView workbookViewId="0">
      <selection activeCell="C19" sqref="C19:E19"/>
    </sheetView>
  </sheetViews>
  <sheetFormatPr defaultRowHeight="12.75"/>
  <cols>
    <col min="3" max="3" width="12.25" customWidth="1"/>
    <col min="5" max="5" width="21.625" customWidth="1"/>
    <col min="6" max="8" width="10.5" bestFit="1" customWidth="1"/>
    <col min="9" max="9" width="9.5" bestFit="1" customWidth="1"/>
    <col min="10" max="11" width="12.125" bestFit="1" customWidth="1"/>
  </cols>
  <sheetData>
    <row r="1" spans="1:9" ht="13.5" thickBot="1">
      <c r="A1" s="177" t="s">
        <v>41</v>
      </c>
      <c r="B1" s="178"/>
      <c r="C1" s="178"/>
      <c r="D1" s="178"/>
      <c r="E1" s="72">
        <v>9</v>
      </c>
      <c r="F1" s="179" t="s">
        <v>42</v>
      </c>
      <c r="G1" s="179"/>
      <c r="H1" s="179"/>
      <c r="I1" s="179"/>
    </row>
    <row r="3" spans="1:9">
      <c r="A3" t="s">
        <v>43</v>
      </c>
      <c r="D3" s="19">
        <v>2014</v>
      </c>
      <c r="E3" t="s">
        <v>44</v>
      </c>
    </row>
    <row r="6" spans="1:9">
      <c r="B6" s="165" t="s">
        <v>45</v>
      </c>
      <c r="C6" s="165"/>
      <c r="D6" s="41">
        <v>3000</v>
      </c>
      <c r="E6" s="171" t="s">
        <v>67</v>
      </c>
      <c r="F6" s="172"/>
      <c r="G6" s="173"/>
      <c r="H6" s="50">
        <v>0</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85.43</v>
      </c>
      <c r="G10" s="45">
        <f>F10</f>
        <v>85.43</v>
      </c>
      <c r="H10" s="48">
        <f>G10*(VLOOKUP(OpdateretÅrstal,Prislistetillæg!$A$4:$C$61,3,FALSE)/VLOOKUP(Produktionsår,Prislistetillæg!$A$4:$C$61,3,FALSE))</f>
        <v>103.48581279086069</v>
      </c>
    </row>
    <row r="11" spans="1:9" ht="12.75" customHeight="1">
      <c r="B11" s="17" t="s">
        <v>52</v>
      </c>
      <c r="C11" s="166" t="s">
        <v>53</v>
      </c>
      <c r="D11" s="166"/>
      <c r="E11" s="166"/>
      <c r="F11" s="18">
        <v>125.46</v>
      </c>
      <c r="G11" s="45">
        <f>F11</f>
        <v>125.46</v>
      </c>
      <c r="H11" s="48">
        <f>G11*(VLOOKUP(OpdateretÅrstal,Prislistetillæg!$A$4:$C$61,3,FALSE)/VLOOKUP(Produktionsår,Prislistetillæg!$A$4:$C$61,3,FALSE))</f>
        <v>151.97623870702776</v>
      </c>
    </row>
    <row r="12" spans="1:9" ht="12.75" customHeight="1">
      <c r="B12" s="17" t="s">
        <v>54</v>
      </c>
      <c r="C12" s="106" t="s">
        <v>55</v>
      </c>
      <c r="D12" s="107"/>
      <c r="E12" s="108"/>
      <c r="F12" s="37">
        <v>0.05</v>
      </c>
      <c r="G12" s="46">
        <f>(G11/100)*5</f>
        <v>6.2729999999999997</v>
      </c>
      <c r="H12" s="48">
        <f>G12*(VLOOKUP(OpdateretÅrstal,Prislistetillæg!$A$4:$C$61,3,FALSE)/VLOOKUP(Produktionsår,Prislistetillæg!$A$4:$C$61,3,FALSE))</f>
        <v>7.5988119353513879</v>
      </c>
    </row>
    <row r="13" spans="1:9" ht="12.75" customHeight="1">
      <c r="B13" s="17" t="s">
        <v>56</v>
      </c>
      <c r="C13" s="166" t="s">
        <v>57</v>
      </c>
      <c r="D13" s="166"/>
      <c r="E13" s="166"/>
      <c r="F13" s="18">
        <v>10.3</v>
      </c>
      <c r="G13" s="45">
        <f>F13</f>
        <v>10.3</v>
      </c>
      <c r="H13" s="48">
        <f>G13*(VLOOKUP(OpdateretÅrstal,Prislistetillæg!$A$4:$C$61,3,FALSE)/VLOOKUP(Produktionsår,Prislistetillæg!$A$4:$C$61,3,FALSE))</f>
        <v>12.476926978179389</v>
      </c>
    </row>
    <row r="14" spans="1:9" ht="12.75" customHeight="1">
      <c r="B14" s="17" t="s">
        <v>58</v>
      </c>
      <c r="C14" s="166" t="s">
        <v>59</v>
      </c>
      <c r="D14" s="166"/>
      <c r="E14" s="166"/>
      <c r="F14" s="18">
        <v>38.85</v>
      </c>
      <c r="G14" s="45">
        <f>F14</f>
        <v>38.85</v>
      </c>
      <c r="H14" s="48">
        <f>G14*(VLOOKUP(OpdateretÅrstal,Prislistetillæg!$A$4:$C$61,3,FALSE)/VLOOKUP(Produktionsår,Prislistetillæg!$A$4:$C$61,3,FALSE))</f>
        <v>47.061030398278561</v>
      </c>
    </row>
    <row r="15" spans="1:9" ht="12.75" customHeight="1">
      <c r="B15" s="17" t="s">
        <v>60</v>
      </c>
      <c r="C15" s="166" t="s">
        <v>61</v>
      </c>
      <c r="D15" s="166"/>
      <c r="E15" s="166"/>
      <c r="F15" s="18">
        <v>5.24</v>
      </c>
      <c r="G15" s="46">
        <f>F15*((D6*2)/1000)</f>
        <v>31.44</v>
      </c>
      <c r="H15" s="48">
        <f>G15*(VLOOKUP(OpdateretÅrstal,Prislistetillæg!$A$4:$C$61,3,FALSE)/VLOOKUP(Produktionsår,Prislistetillæg!$A$4:$C$61,3,FALSE))</f>
        <v>38.084911086792225</v>
      </c>
    </row>
    <row r="16" spans="1:9" ht="12.75" customHeight="1">
      <c r="B16" s="38"/>
      <c r="C16" s="167"/>
      <c r="D16" s="168"/>
      <c r="E16" s="169"/>
      <c r="F16" s="2"/>
      <c r="G16" s="20"/>
      <c r="H16" s="48"/>
    </row>
    <row r="17" spans="2:8" ht="12.75" customHeight="1" thickBot="1">
      <c r="B17" s="39"/>
      <c r="C17" s="170" t="s">
        <v>62</v>
      </c>
      <c r="D17" s="170"/>
      <c r="E17" s="170"/>
      <c r="F17" s="40"/>
      <c r="G17" s="47">
        <f>SUM(G10:G16)+(SUM(G10:G16)*H6)</f>
        <v>297.75299999999999</v>
      </c>
      <c r="H17" s="49">
        <f>G17*(VLOOKUP(OpdateretÅrstal,Prislistetillæg!$A$4:$C$61,3,FALSE)/VLOOKUP(Produktionsår,Prislistetillæg!$A$4:$C$61,3,FALSE))</f>
        <v>360.68373189648997</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212.32299999999998</v>
      </c>
      <c r="H28" s="56">
        <f>G28*(VLOOKUP(OpdateretÅrstal,Prislistetillæg!$A$4:$C$61,3,FALSE)/VLOOKUP(Produktionsår,Prislistetillæg!$A$4:$C$61,3,FALSE))</f>
        <v>257.1979191056293</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1">
    <tabColor rgb="FF00B050"/>
  </sheetPr>
  <dimension ref="A1:I29"/>
  <sheetViews>
    <sheetView workbookViewId="0">
      <selection activeCell="C19" sqref="C19:E19"/>
    </sheetView>
  </sheetViews>
  <sheetFormatPr defaultRowHeight="12.75"/>
  <cols>
    <col min="3" max="3" width="12.25" customWidth="1"/>
    <col min="5" max="5" width="21.625" customWidth="1"/>
    <col min="6" max="8" width="10.5" bestFit="1" customWidth="1"/>
    <col min="9" max="9" width="9.5" bestFit="1" customWidth="1"/>
    <col min="10" max="11" width="12.125" bestFit="1" customWidth="1"/>
  </cols>
  <sheetData>
    <row r="1" spans="1:9" ht="13.5" thickBot="1">
      <c r="A1" s="177" t="s">
        <v>41</v>
      </c>
      <c r="B1" s="178"/>
      <c r="C1" s="178"/>
      <c r="D1" s="178"/>
      <c r="E1" s="72">
        <v>10</v>
      </c>
      <c r="F1" s="179" t="s">
        <v>42</v>
      </c>
      <c r="G1" s="179"/>
      <c r="H1" s="179"/>
      <c r="I1" s="179"/>
    </row>
    <row r="3" spans="1:9">
      <c r="A3" t="s">
        <v>43</v>
      </c>
      <c r="D3" s="19">
        <v>2014</v>
      </c>
      <c r="E3" t="s">
        <v>44</v>
      </c>
    </row>
    <row r="6" spans="1:9">
      <c r="B6" s="165" t="s">
        <v>45</v>
      </c>
      <c r="C6" s="165"/>
      <c r="D6" s="41">
        <v>4000</v>
      </c>
      <c r="E6" s="171" t="s">
        <v>67</v>
      </c>
      <c r="F6" s="172"/>
      <c r="G6" s="173"/>
      <c r="H6" s="50">
        <v>0</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112.41</v>
      </c>
      <c r="G10" s="45">
        <f>F10</f>
        <v>112.41</v>
      </c>
      <c r="H10" s="48">
        <f>G10*(VLOOKUP(OpdateretÅrstal,Prislistetillæg!$A$4:$C$61,3,FALSE)/VLOOKUP(Produktionsår,Prislistetillæg!$A$4:$C$61,3,FALSE))</f>
        <v>136.16809336088787</v>
      </c>
    </row>
    <row r="11" spans="1:9" ht="12.75" customHeight="1">
      <c r="B11" s="17" t="s">
        <v>52</v>
      </c>
      <c r="C11" s="166" t="s">
        <v>53</v>
      </c>
      <c r="D11" s="166"/>
      <c r="E11" s="166"/>
      <c r="F11" s="18">
        <v>158.34</v>
      </c>
      <c r="G11" s="45">
        <f>F11</f>
        <v>158.34</v>
      </c>
      <c r="H11" s="48">
        <f>G11*(VLOOKUP(OpdateretÅrstal,Prislistetillæg!$A$4:$C$61,3,FALSE)/VLOOKUP(Produktionsår,Prislistetillæg!$A$4:$C$61,3,FALSE))</f>
        <v>191.80549686649749</v>
      </c>
    </row>
    <row r="12" spans="1:9" ht="12.75" customHeight="1">
      <c r="B12" s="17" t="s">
        <v>54</v>
      </c>
      <c r="C12" s="106" t="s">
        <v>55</v>
      </c>
      <c r="D12" s="107"/>
      <c r="E12" s="108"/>
      <c r="F12" s="37">
        <v>0.05</v>
      </c>
      <c r="G12" s="46">
        <f>(G11/100)*5</f>
        <v>7.9170000000000007</v>
      </c>
      <c r="H12" s="48">
        <f>G12*(VLOOKUP(OpdateretÅrstal,Prislistetillæg!$A$4:$C$61,3,FALSE)/VLOOKUP(Produktionsår,Prislistetillæg!$A$4:$C$61,3,FALSE))</f>
        <v>9.5902748433248757</v>
      </c>
    </row>
    <row r="13" spans="1:9" ht="12.75" customHeight="1">
      <c r="B13" s="17" t="s">
        <v>56</v>
      </c>
      <c r="C13" s="166" t="s">
        <v>57</v>
      </c>
      <c r="D13" s="166"/>
      <c r="E13" s="166"/>
      <c r="F13" s="18">
        <v>12.53</v>
      </c>
      <c r="G13" s="45">
        <f>F13</f>
        <v>12.53</v>
      </c>
      <c r="H13" s="48">
        <f>G13*(VLOOKUP(OpdateretÅrstal,Prislistetillæg!$A$4:$C$61,3,FALSE)/VLOOKUP(Produktionsår,Prislistetillæg!$A$4:$C$61,3,FALSE))</f>
        <v>15.178242236561914</v>
      </c>
    </row>
    <row r="14" spans="1:9" ht="12.75" customHeight="1">
      <c r="B14" s="17" t="s">
        <v>58</v>
      </c>
      <c r="C14" s="166" t="s">
        <v>59</v>
      </c>
      <c r="D14" s="166"/>
      <c r="E14" s="166"/>
      <c r="F14" s="18">
        <v>42.37</v>
      </c>
      <c r="G14" s="45">
        <f>F14</f>
        <v>42.37</v>
      </c>
      <c r="H14" s="48">
        <f>G14*(VLOOKUP(OpdateretÅrstal,Prislistetillæg!$A$4:$C$61,3,FALSE)/VLOOKUP(Produktionsår,Prislistetillæg!$A$4:$C$61,3,FALSE))</f>
        <v>51.32498990926802</v>
      </c>
    </row>
    <row r="15" spans="1:9" ht="12.75" customHeight="1">
      <c r="B15" s="17" t="s">
        <v>60</v>
      </c>
      <c r="C15" s="166" t="s">
        <v>61</v>
      </c>
      <c r="D15" s="166"/>
      <c r="E15" s="166"/>
      <c r="F15" s="18">
        <v>5.24</v>
      </c>
      <c r="G15" s="46">
        <f>F15*((D6*2)/1000)</f>
        <v>41.92</v>
      </c>
      <c r="H15" s="48">
        <f>G15*(VLOOKUP(OpdateretÅrstal,Prislistetillæg!$A$4:$C$61,3,FALSE)/VLOOKUP(Produktionsår,Prislistetillæg!$A$4:$C$61,3,FALSE))</f>
        <v>50.779881449056305</v>
      </c>
    </row>
    <row r="16" spans="1:9" ht="12.75" customHeight="1">
      <c r="B16" s="38"/>
      <c r="C16" s="167"/>
      <c r="D16" s="168"/>
      <c r="E16" s="169"/>
      <c r="F16" s="2"/>
      <c r="G16" s="20"/>
      <c r="H16" s="48"/>
    </row>
    <row r="17" spans="2:8" ht="12.75" customHeight="1" thickBot="1">
      <c r="B17" s="39"/>
      <c r="C17" s="170" t="s">
        <v>62</v>
      </c>
      <c r="D17" s="170"/>
      <c r="E17" s="170"/>
      <c r="F17" s="40"/>
      <c r="G17" s="47">
        <f>SUM(G10:G16)+(SUM(G10:G16)*H6)</f>
        <v>375.48699999999997</v>
      </c>
      <c r="H17" s="49">
        <f>G17*(VLOOKUP(OpdateretÅrstal,Prislistetillæg!$A$4:$C$61,3,FALSE)/VLOOKUP(Produktionsår,Prislistetillæg!$A$4:$C$61,3,FALSE))</f>
        <v>454.8469786655964</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263.077</v>
      </c>
      <c r="H28" s="56">
        <f>G28*(VLOOKUP(OpdateretÅrstal,Prislistetillæg!$A$4:$C$61,3,FALSE)/VLOOKUP(Produktionsår,Prislistetillæg!$A$4:$C$61,3,FALSE))</f>
        <v>318.67888530470861</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2">
    <tabColor rgb="FF00B050"/>
  </sheetPr>
  <dimension ref="A1:I29"/>
  <sheetViews>
    <sheetView workbookViewId="0">
      <selection activeCell="C19" sqref="C19:E19"/>
    </sheetView>
  </sheetViews>
  <sheetFormatPr defaultRowHeight="12.75"/>
  <cols>
    <col min="3" max="3" width="12.25" customWidth="1"/>
    <col min="5" max="5" width="21.625" customWidth="1"/>
    <col min="6" max="9" width="10.5" bestFit="1" customWidth="1"/>
    <col min="10" max="10" width="12.125" bestFit="1" customWidth="1"/>
    <col min="11" max="11" width="12" bestFit="1" customWidth="1"/>
  </cols>
  <sheetData>
    <row r="1" spans="1:9" ht="13.5" thickBot="1">
      <c r="A1" s="177" t="s">
        <v>41</v>
      </c>
      <c r="B1" s="178"/>
      <c r="C1" s="178"/>
      <c r="D1" s="178"/>
      <c r="E1" s="72">
        <v>11</v>
      </c>
      <c r="F1" s="179" t="s">
        <v>42</v>
      </c>
      <c r="G1" s="179"/>
      <c r="H1" s="179"/>
      <c r="I1" s="179"/>
    </row>
    <row r="3" spans="1:9">
      <c r="A3" t="s">
        <v>43</v>
      </c>
      <c r="D3" s="19">
        <v>2014</v>
      </c>
      <c r="E3" t="s">
        <v>44</v>
      </c>
    </row>
    <row r="6" spans="1:9">
      <c r="B6" s="165" t="s">
        <v>45</v>
      </c>
      <c r="C6" s="165"/>
      <c r="D6" s="41">
        <v>5000</v>
      </c>
      <c r="E6" s="171" t="s">
        <v>67</v>
      </c>
      <c r="F6" s="172"/>
      <c r="G6" s="173"/>
      <c r="H6" s="50">
        <v>0</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134.88999999999999</v>
      </c>
      <c r="G10" s="45">
        <f>F10</f>
        <v>134.88999999999999</v>
      </c>
      <c r="H10" s="48">
        <f>G10*(VLOOKUP(OpdateretÅrstal,Prislistetillæg!$A$4:$C$61,3,FALSE)/VLOOKUP(Produktionsår,Prislistetillæg!$A$4:$C$61,3,FALSE))</f>
        <v>163.39928932879781</v>
      </c>
    </row>
    <row r="11" spans="1:9" ht="12.75" customHeight="1">
      <c r="B11" s="17" t="s">
        <v>52</v>
      </c>
      <c r="C11" s="166" t="s">
        <v>53</v>
      </c>
      <c r="D11" s="166"/>
      <c r="E11" s="166"/>
      <c r="F11" s="18">
        <v>193.96</v>
      </c>
      <c r="G11" s="45">
        <f>F11</f>
        <v>193.96</v>
      </c>
      <c r="H11" s="48">
        <f>G11*(VLOOKUP(OpdateretÅrstal,Prislistetillæg!$A$4:$C$61,3,FALSE)/VLOOKUP(Produktionsår,Prislistetillæg!$A$4:$C$61,3,FALSE))</f>
        <v>234.9538598725897</v>
      </c>
    </row>
    <row r="12" spans="1:9" ht="12.75" customHeight="1">
      <c r="B12" s="17" t="s">
        <v>54</v>
      </c>
      <c r="C12" s="106" t="s">
        <v>55</v>
      </c>
      <c r="D12" s="107"/>
      <c r="E12" s="108"/>
      <c r="F12" s="37">
        <v>0.05</v>
      </c>
      <c r="G12" s="46">
        <f>(G11/100)*5</f>
        <v>9.6980000000000004</v>
      </c>
      <c r="H12" s="48">
        <f>G12*(VLOOKUP(OpdateretÅrstal,Prislistetillæg!$A$4:$C$61,3,FALSE)/VLOOKUP(Produktionsår,Prislistetillæg!$A$4:$C$61,3,FALSE))</f>
        <v>11.747692993629485</v>
      </c>
    </row>
    <row r="13" spans="1:9" ht="12.75" customHeight="1">
      <c r="B13" s="17" t="s">
        <v>56</v>
      </c>
      <c r="C13" s="166" t="s">
        <v>57</v>
      </c>
      <c r="D13" s="166"/>
      <c r="E13" s="166"/>
      <c r="F13" s="18">
        <v>15.28</v>
      </c>
      <c r="G13" s="45">
        <f>F13</f>
        <v>15.28</v>
      </c>
      <c r="H13" s="48">
        <f>G13*(VLOOKUP(OpdateretÅrstal,Prislistetillæg!$A$4:$C$61,3,FALSE)/VLOOKUP(Produktionsår,Prislistetillæg!$A$4:$C$61,3,FALSE))</f>
        <v>18.509460604522431</v>
      </c>
    </row>
    <row r="14" spans="1:9" ht="12.75" customHeight="1">
      <c r="B14" s="17" t="s">
        <v>58</v>
      </c>
      <c r="C14" s="166" t="s">
        <v>59</v>
      </c>
      <c r="D14" s="166"/>
      <c r="E14" s="166"/>
      <c r="F14" s="18">
        <v>51.25</v>
      </c>
      <c r="G14" s="45">
        <f>F14</f>
        <v>51.25</v>
      </c>
      <c r="H14" s="48">
        <f>G14*(VLOOKUP(OpdateretÅrstal,Prislistetillæg!$A$4:$C$61,3,FALSE)/VLOOKUP(Produktionsår,Prislistetillæg!$A$4:$C$61,3,FALSE))</f>
        <v>62.08179685744598</v>
      </c>
    </row>
    <row r="15" spans="1:9" ht="12.75" customHeight="1">
      <c r="B15" s="17" t="s">
        <v>60</v>
      </c>
      <c r="C15" s="166" t="s">
        <v>61</v>
      </c>
      <c r="D15" s="166"/>
      <c r="E15" s="166"/>
      <c r="F15" s="18">
        <v>5.24</v>
      </c>
      <c r="G15" s="46">
        <f>F15*((D6*2)/1000)</f>
        <v>52.400000000000006</v>
      </c>
      <c r="H15" s="48">
        <f>G15*(VLOOKUP(OpdateretÅrstal,Prislistetillæg!$A$4:$C$61,3,FALSE)/VLOOKUP(Produktionsår,Prislistetillæg!$A$4:$C$61,3,FALSE))</f>
        <v>63.474851811320384</v>
      </c>
    </row>
    <row r="16" spans="1:9" ht="12.75" customHeight="1">
      <c r="B16" s="38"/>
      <c r="C16" s="167"/>
      <c r="D16" s="168"/>
      <c r="E16" s="169"/>
      <c r="F16" s="2"/>
      <c r="G16" s="20"/>
      <c r="H16" s="48"/>
    </row>
    <row r="17" spans="2:8" ht="12.75" customHeight="1" thickBot="1">
      <c r="B17" s="39"/>
      <c r="C17" s="170" t="s">
        <v>62</v>
      </c>
      <c r="D17" s="170"/>
      <c r="E17" s="170"/>
      <c r="F17" s="40"/>
      <c r="G17" s="47">
        <f>SUM(G10:G16)+(SUM(G10:G16)*H6)</f>
        <v>457.47799999999995</v>
      </c>
      <c r="H17" s="49">
        <f>G17*(VLOOKUP(OpdateretÅrstal,Prislistetillæg!$A$4:$C$61,3,FALSE)/VLOOKUP(Produktionsår,Prislistetillæg!$A$4:$C$61,3,FALSE))</f>
        <v>554.16695146830568</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322.58799999999997</v>
      </c>
      <c r="H28" s="56">
        <f>G28*(VLOOKUP(OpdateretÅrstal,Prislistetillæg!$A$4:$C$61,3,FALSE)/VLOOKUP(Produktionsår,Prislistetillæg!$A$4:$C$61,3,FALSE))</f>
        <v>390.76766213950793</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3">
    <tabColor rgb="FF00B050"/>
  </sheetPr>
  <dimension ref="A1:I29"/>
  <sheetViews>
    <sheetView workbookViewId="0">
      <selection activeCell="C19" sqref="C19:E19"/>
    </sheetView>
  </sheetViews>
  <sheetFormatPr defaultRowHeight="12.75"/>
  <cols>
    <col min="3" max="3" width="12.25" customWidth="1"/>
    <col min="5" max="5" width="21.625" customWidth="1"/>
    <col min="6" max="9" width="10.5" bestFit="1" customWidth="1"/>
    <col min="10" max="10" width="12.125" bestFit="1" customWidth="1"/>
    <col min="11" max="11" width="12" bestFit="1" customWidth="1"/>
  </cols>
  <sheetData>
    <row r="1" spans="1:9" ht="13.5" thickBot="1">
      <c r="A1" s="177" t="s">
        <v>41</v>
      </c>
      <c r="B1" s="178"/>
      <c r="C1" s="178"/>
      <c r="D1" s="178"/>
      <c r="E1" s="72">
        <v>12</v>
      </c>
      <c r="F1" s="179" t="s">
        <v>42</v>
      </c>
      <c r="G1" s="179"/>
      <c r="H1" s="179"/>
      <c r="I1" s="179"/>
    </row>
    <row r="3" spans="1:9">
      <c r="A3" t="s">
        <v>43</v>
      </c>
      <c r="D3" s="19">
        <v>2014</v>
      </c>
      <c r="E3" t="s">
        <v>44</v>
      </c>
    </row>
    <row r="6" spans="1:9">
      <c r="B6" s="165" t="s">
        <v>45</v>
      </c>
      <c r="C6" s="165"/>
      <c r="D6" s="41">
        <v>6000</v>
      </c>
      <c r="E6" s="171" t="s">
        <v>67</v>
      </c>
      <c r="F6" s="172"/>
      <c r="G6" s="173"/>
      <c r="H6" s="50">
        <v>0</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161.9</v>
      </c>
      <c r="G10" s="45">
        <f>F10</f>
        <v>161.9</v>
      </c>
      <c r="H10" s="48">
        <f>G10*(VLOOKUP(OpdateretÅrstal,Prislistetillæg!$A$4:$C$61,3,FALSE)/VLOOKUP(Produktionsår,Prislistetillæg!$A$4:$C$61,3,FALSE))</f>
        <v>196.11791046283912</v>
      </c>
    </row>
    <row r="11" spans="1:9" ht="12.75" customHeight="1">
      <c r="B11" s="17" t="s">
        <v>52</v>
      </c>
      <c r="C11" s="166" t="s">
        <v>53</v>
      </c>
      <c r="D11" s="166"/>
      <c r="E11" s="166"/>
      <c r="F11" s="18">
        <v>237.51</v>
      </c>
      <c r="G11" s="45">
        <f>F11</f>
        <v>237.51</v>
      </c>
      <c r="H11" s="48">
        <f>G11*(VLOOKUP(OpdateretÅrstal,Prislistetillæg!$A$4:$C$61,3,FALSE)/VLOOKUP(Produktionsår,Prislistetillæg!$A$4:$C$61,3,FALSE))</f>
        <v>287.70824529974624</v>
      </c>
    </row>
    <row r="12" spans="1:9" ht="12.75" customHeight="1">
      <c r="B12" s="17" t="s">
        <v>54</v>
      </c>
      <c r="C12" s="106" t="s">
        <v>55</v>
      </c>
      <c r="D12" s="107"/>
      <c r="E12" s="108"/>
      <c r="F12" s="37">
        <v>0.05</v>
      </c>
      <c r="G12" s="46">
        <f>(G11/100)*5</f>
        <v>11.875499999999999</v>
      </c>
      <c r="H12" s="48">
        <f>G12*(VLOOKUP(OpdateretÅrstal,Prislistetillæg!$A$4:$C$61,3,FALSE)/VLOOKUP(Produktionsår,Prislistetillæg!$A$4:$C$61,3,FALSE))</f>
        <v>14.385412264987311</v>
      </c>
    </row>
    <row r="13" spans="1:9" ht="12.75" customHeight="1">
      <c r="B13" s="17" t="s">
        <v>56</v>
      </c>
      <c r="C13" s="166" t="s">
        <v>57</v>
      </c>
      <c r="D13" s="166"/>
      <c r="E13" s="166"/>
      <c r="F13" s="18">
        <v>18.95</v>
      </c>
      <c r="G13" s="45">
        <f>F13</f>
        <v>18.95</v>
      </c>
      <c r="H13" s="48">
        <f>G13*(VLOOKUP(OpdateretÅrstal,Prislistetillæg!$A$4:$C$61,3,FALSE)/VLOOKUP(Produktionsår,Prislistetillæg!$A$4:$C$61,3,FALSE))</f>
        <v>22.955122935582462</v>
      </c>
    </row>
    <row r="14" spans="1:9" ht="12.75" customHeight="1">
      <c r="B14" s="17" t="s">
        <v>58</v>
      </c>
      <c r="C14" s="166" t="s">
        <v>59</v>
      </c>
      <c r="D14" s="166"/>
      <c r="E14" s="166"/>
      <c r="F14" s="18">
        <v>61.79</v>
      </c>
      <c r="G14" s="45">
        <f>F14</f>
        <v>61.79</v>
      </c>
      <c r="H14" s="48">
        <f>G14*(VLOOKUP(OpdateretÅrstal,Prislistetillæg!$A$4:$C$61,3,FALSE)/VLOOKUP(Produktionsår,Prislistetillæg!$A$4:$C$61,3,FALSE))</f>
        <v>74.849448347738289</v>
      </c>
    </row>
    <row r="15" spans="1:9" ht="12.75" customHeight="1">
      <c r="B15" s="17" t="s">
        <v>60</v>
      </c>
      <c r="C15" s="166" t="s">
        <v>61</v>
      </c>
      <c r="D15" s="166"/>
      <c r="E15" s="166"/>
      <c r="F15" s="18">
        <v>5.24</v>
      </c>
      <c r="G15" s="46">
        <f>F15*((D6*2)/1000)</f>
        <v>62.88</v>
      </c>
      <c r="H15" s="48">
        <f>G15*(VLOOKUP(OpdateretÅrstal,Prislistetillæg!$A$4:$C$61,3,FALSE)/VLOOKUP(Produktionsår,Prislistetillæg!$A$4:$C$61,3,FALSE))</f>
        <v>76.16982217358445</v>
      </c>
    </row>
    <row r="16" spans="1:9" ht="12.75" customHeight="1">
      <c r="B16" s="38"/>
      <c r="C16" s="167"/>
      <c r="D16" s="168"/>
      <c r="E16" s="169"/>
      <c r="F16" s="2"/>
      <c r="G16" s="20"/>
      <c r="H16" s="48"/>
    </row>
    <row r="17" spans="2:8" ht="12.75" customHeight="1" thickBot="1">
      <c r="B17" s="39"/>
      <c r="C17" s="170" t="s">
        <v>62</v>
      </c>
      <c r="D17" s="170"/>
      <c r="E17" s="170"/>
      <c r="F17" s="40"/>
      <c r="G17" s="47">
        <f>SUM(G10:G16)+(SUM(G10:G16)*H6)</f>
        <v>554.90549999999996</v>
      </c>
      <c r="H17" s="49">
        <f>G17*(VLOOKUP(OpdateretÅrstal,Prislistetillæg!$A$4:$C$61,3,FALSE)/VLOOKUP(Produktionsår,Prislistetillæg!$A$4:$C$61,3,FALSE))</f>
        <v>672.18596148447784</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393.00549999999998</v>
      </c>
      <c r="H28" s="56">
        <f>G28*(VLOOKUP(OpdateretÅrstal,Prislistetillæg!$A$4:$C$61,3,FALSE)/VLOOKUP(Produktionsår,Prislistetillæg!$A$4:$C$61,3,FALSE))</f>
        <v>476.06805102163872</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tabColor rgb="FF00B050"/>
  </sheetPr>
  <dimension ref="A1:I29"/>
  <sheetViews>
    <sheetView workbookViewId="0">
      <selection activeCell="C19" sqref="C19:E19"/>
    </sheetView>
  </sheetViews>
  <sheetFormatPr defaultRowHeight="12.75"/>
  <cols>
    <col min="3" max="3" width="12.25" customWidth="1"/>
    <col min="5" max="5" width="21.625" customWidth="1"/>
    <col min="6" max="8" width="10.5" bestFit="1" customWidth="1"/>
    <col min="9" max="9" width="9.5" bestFit="1" customWidth="1"/>
    <col min="10" max="11" width="12.125" bestFit="1" customWidth="1"/>
  </cols>
  <sheetData>
    <row r="1" spans="1:9" ht="13.5" thickBot="1">
      <c r="A1" s="177" t="s">
        <v>41</v>
      </c>
      <c r="B1" s="178"/>
      <c r="C1" s="178"/>
      <c r="D1" s="178"/>
      <c r="E1" s="72">
        <v>13</v>
      </c>
      <c r="F1" s="179" t="s">
        <v>42</v>
      </c>
      <c r="G1" s="179"/>
      <c r="H1" s="179"/>
      <c r="I1" s="179"/>
    </row>
    <row r="3" spans="1:9">
      <c r="A3" t="s">
        <v>43</v>
      </c>
      <c r="D3" s="19">
        <v>2014</v>
      </c>
      <c r="E3" t="s">
        <v>44</v>
      </c>
    </row>
    <row r="6" spans="1:9">
      <c r="B6" s="165" t="s">
        <v>45</v>
      </c>
      <c r="C6" s="165"/>
      <c r="D6" s="41">
        <v>7000</v>
      </c>
      <c r="E6" s="171" t="s">
        <v>67</v>
      </c>
      <c r="F6" s="172"/>
      <c r="G6" s="173"/>
      <c r="H6" s="50">
        <v>0</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188.86</v>
      </c>
      <c r="G10" s="45">
        <f>F10</f>
        <v>188.86</v>
      </c>
      <c r="H10" s="48">
        <f>G10*(VLOOKUP(OpdateretÅrstal,Prislistetillæg!$A$4:$C$61,3,FALSE)/VLOOKUP(Produktionsår,Prislistetillæg!$A$4:$C$61,3,FALSE))</f>
        <v>228.77596399019021</v>
      </c>
    </row>
    <row r="11" spans="1:9" ht="12.75" customHeight="1">
      <c r="B11" s="17" t="s">
        <v>52</v>
      </c>
      <c r="C11" s="166" t="s">
        <v>53</v>
      </c>
      <c r="D11" s="166"/>
      <c r="E11" s="166"/>
      <c r="F11" s="18">
        <v>279.77</v>
      </c>
      <c r="G11" s="45">
        <f>F11</f>
        <v>279.77</v>
      </c>
      <c r="H11" s="48">
        <f>G11*(VLOOKUP(OpdateretÅrstal,Prislistetillæg!$A$4:$C$61,3,FALSE)/VLOOKUP(Produktionsår,Prislistetillæg!$A$4:$C$61,3,FALSE))</f>
        <v>338.89998647429582</v>
      </c>
    </row>
    <row r="12" spans="1:9" ht="12.75" customHeight="1">
      <c r="B12" s="17" t="s">
        <v>54</v>
      </c>
      <c r="C12" s="106" t="s">
        <v>55</v>
      </c>
      <c r="D12" s="107"/>
      <c r="E12" s="108"/>
      <c r="F12" s="37">
        <v>0.05</v>
      </c>
      <c r="G12" s="46">
        <f>(G11/100)*5</f>
        <v>13.988499999999998</v>
      </c>
      <c r="H12" s="48">
        <f>G12*(VLOOKUP(OpdateretÅrstal,Prislistetillæg!$A$4:$C$61,3,FALSE)/VLOOKUP(Produktionsår,Prislistetillæg!$A$4:$C$61,3,FALSE))</f>
        <v>16.944999323714789</v>
      </c>
    </row>
    <row r="13" spans="1:9" ht="12.75" customHeight="1">
      <c r="B13" s="17" t="s">
        <v>56</v>
      </c>
      <c r="C13" s="166" t="s">
        <v>57</v>
      </c>
      <c r="D13" s="166"/>
      <c r="E13" s="166"/>
      <c r="F13" s="18">
        <v>22.09</v>
      </c>
      <c r="G13" s="45">
        <f>F13</f>
        <v>22.09</v>
      </c>
      <c r="H13" s="48">
        <f>G13*(VLOOKUP(OpdateretÅrstal,Prislistetillæg!$A$4:$C$61,3,FALSE)/VLOOKUP(Produktionsår,Prislistetillæg!$A$4:$C$61,3,FALSE))</f>
        <v>26.758768635726472</v>
      </c>
    </row>
    <row r="14" spans="1:9" ht="12.75" customHeight="1">
      <c r="B14" s="17" t="s">
        <v>58</v>
      </c>
      <c r="C14" s="166" t="s">
        <v>59</v>
      </c>
      <c r="D14" s="166"/>
      <c r="E14" s="166"/>
      <c r="F14" s="18">
        <v>72.36</v>
      </c>
      <c r="G14" s="45">
        <f>F14</f>
        <v>72.36</v>
      </c>
      <c r="H14" s="48">
        <f>G14*(VLOOKUP(OpdateretÅrstal,Prislistetillæg!$A$4:$C$61,3,FALSE)/VLOOKUP(Produktionsår,Prislistetillæg!$A$4:$C$61,3,FALSE))</f>
        <v>87.653440402044708</v>
      </c>
    </row>
    <row r="15" spans="1:9" ht="12.75" customHeight="1">
      <c r="B15" s="17" t="s">
        <v>60</v>
      </c>
      <c r="C15" s="166" t="s">
        <v>61</v>
      </c>
      <c r="D15" s="166"/>
      <c r="E15" s="166"/>
      <c r="F15" s="18">
        <v>5.24</v>
      </c>
      <c r="G15" s="46">
        <f>F15*((D6*2)/1000)</f>
        <v>73.36</v>
      </c>
      <c r="H15" s="48">
        <f>G15*(VLOOKUP(OpdateretÅrstal,Prislistetillæg!$A$4:$C$61,3,FALSE)/VLOOKUP(Produktionsår,Prislistetillæg!$A$4:$C$61,3,FALSE))</f>
        <v>88.864792535848522</v>
      </c>
    </row>
    <row r="16" spans="1:9" ht="12.75" customHeight="1">
      <c r="B16" s="38"/>
      <c r="C16" s="167"/>
      <c r="D16" s="168"/>
      <c r="E16" s="169"/>
      <c r="F16" s="2"/>
      <c r="G16" s="20"/>
      <c r="H16" s="48"/>
    </row>
    <row r="17" spans="2:8" ht="12.75" customHeight="1" thickBot="1">
      <c r="B17" s="39"/>
      <c r="C17" s="170" t="s">
        <v>62</v>
      </c>
      <c r="D17" s="170"/>
      <c r="E17" s="170"/>
      <c r="F17" s="40"/>
      <c r="G17" s="47">
        <f>SUM(G10:G16)+(SUM(G10:G16)*H6)</f>
        <v>650.42849999999999</v>
      </c>
      <c r="H17" s="49">
        <f>G17*(VLOOKUP(OpdateretÅrstal,Prislistetillæg!$A$4:$C$61,3,FALSE)/VLOOKUP(Produktionsår,Prislistetillæg!$A$4:$C$61,3,FALSE))</f>
        <v>787.89795136182056</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461.56849999999997</v>
      </c>
      <c r="H28" s="56">
        <f>G28*(VLOOKUP(OpdateretÅrstal,Prislistetillæg!$A$4:$C$61,3,FALSE)/VLOOKUP(Produktionsår,Prislistetillæg!$A$4:$C$61,3,FALSE))</f>
        <v>559.12198737163033</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5">
    <tabColor rgb="FF00B050"/>
  </sheetPr>
  <dimension ref="A1:I29"/>
  <sheetViews>
    <sheetView workbookViewId="0">
      <selection activeCell="C19" sqref="C19:E19"/>
    </sheetView>
  </sheetViews>
  <sheetFormatPr defaultRowHeight="12.75"/>
  <cols>
    <col min="3" max="3" width="12.25" customWidth="1"/>
    <col min="5" max="5" width="21.625" customWidth="1"/>
    <col min="6" max="8" width="10.5" bestFit="1" customWidth="1"/>
    <col min="9" max="9" width="9.5" bestFit="1" customWidth="1"/>
    <col min="10" max="11" width="13.25" bestFit="1" customWidth="1"/>
  </cols>
  <sheetData>
    <row r="1" spans="1:9" ht="13.5" thickBot="1">
      <c r="A1" s="177" t="s">
        <v>41</v>
      </c>
      <c r="B1" s="178"/>
      <c r="C1" s="178"/>
      <c r="D1" s="178"/>
      <c r="E1" s="72">
        <v>14</v>
      </c>
      <c r="F1" s="179" t="s">
        <v>42</v>
      </c>
      <c r="G1" s="179"/>
      <c r="H1" s="179"/>
      <c r="I1" s="179"/>
    </row>
    <row r="3" spans="1:9">
      <c r="A3" t="s">
        <v>43</v>
      </c>
      <c r="D3" s="19">
        <v>2014</v>
      </c>
      <c r="E3" t="s">
        <v>44</v>
      </c>
    </row>
    <row r="6" spans="1:9">
      <c r="B6" s="165" t="s">
        <v>45</v>
      </c>
      <c r="C6" s="165"/>
      <c r="D6" s="41">
        <v>8000</v>
      </c>
      <c r="E6" s="171" t="s">
        <v>67</v>
      </c>
      <c r="F6" s="172"/>
      <c r="G6" s="173"/>
      <c r="H6" s="50">
        <v>0</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215.84</v>
      </c>
      <c r="G10" s="45">
        <f>F10</f>
        <v>215.84</v>
      </c>
      <c r="H10" s="48">
        <f>G10*(VLOOKUP(OpdateretÅrstal,Prislistetillæg!$A$4:$C$61,3,FALSE)/VLOOKUP(Produktionsår,Prislistetillæg!$A$4:$C$61,3,FALSE))</f>
        <v>261.45824456021739</v>
      </c>
    </row>
    <row r="11" spans="1:9" ht="12.75" customHeight="1">
      <c r="B11" s="17" t="s">
        <v>52</v>
      </c>
      <c r="C11" s="166" t="s">
        <v>53</v>
      </c>
      <c r="D11" s="166"/>
      <c r="E11" s="166"/>
      <c r="F11" s="18">
        <v>327.73</v>
      </c>
      <c r="G11" s="45">
        <f>F11</f>
        <v>327.73</v>
      </c>
      <c r="H11" s="48">
        <f>G11*(VLOOKUP(OpdateretÅrstal,Prislistetillæg!$A$4:$C$61,3,FALSE)/VLOOKUP(Produktionsår,Prislistetillæg!$A$4:$C$61,3,FALSE))</f>
        <v>396.99643481152725</v>
      </c>
    </row>
    <row r="12" spans="1:9" ht="12.75" customHeight="1">
      <c r="B12" s="17" t="s">
        <v>54</v>
      </c>
      <c r="C12" s="106" t="s">
        <v>55</v>
      </c>
      <c r="D12" s="107"/>
      <c r="E12" s="108"/>
      <c r="F12" s="37">
        <v>0.05</v>
      </c>
      <c r="G12" s="46">
        <f>(G11/100)*5</f>
        <v>16.386500000000002</v>
      </c>
      <c r="H12" s="48">
        <f>G12*(VLOOKUP(OpdateretÅrstal,Prislistetillæg!$A$4:$C$61,3,FALSE)/VLOOKUP(Produktionsår,Prislistetillæg!$A$4:$C$61,3,FALSE))</f>
        <v>19.849821740576363</v>
      </c>
    </row>
    <row r="13" spans="1:9" ht="12.75" customHeight="1">
      <c r="B13" s="17" t="s">
        <v>56</v>
      </c>
      <c r="C13" s="166" t="s">
        <v>57</v>
      </c>
      <c r="D13" s="166"/>
      <c r="E13" s="166"/>
      <c r="F13" s="18">
        <v>25.23</v>
      </c>
      <c r="G13" s="45">
        <f>F13</f>
        <v>25.23</v>
      </c>
      <c r="H13" s="48">
        <f>G13*(VLOOKUP(OpdateretÅrstal,Prislistetillæg!$A$4:$C$61,3,FALSE)/VLOOKUP(Produktionsår,Prislistetillæg!$A$4:$C$61,3,FALSE))</f>
        <v>30.562414335870479</v>
      </c>
    </row>
    <row r="14" spans="1:9" ht="12.75" customHeight="1">
      <c r="B14" s="17" t="s">
        <v>58</v>
      </c>
      <c r="C14" s="166" t="s">
        <v>59</v>
      </c>
      <c r="D14" s="166"/>
      <c r="E14" s="166"/>
      <c r="F14" s="18">
        <v>82.9</v>
      </c>
      <c r="G14" s="45">
        <f>F14</f>
        <v>82.9</v>
      </c>
      <c r="H14" s="48">
        <f>G14*(VLOOKUP(OpdateretÅrstal,Prislistetillæg!$A$4:$C$61,3,FALSE)/VLOOKUP(Produktionsår,Prislistetillæg!$A$4:$C$61,3,FALSE))</f>
        <v>100.42109189233702</v>
      </c>
    </row>
    <row r="15" spans="1:9" ht="12.75" customHeight="1">
      <c r="B15" s="17" t="s">
        <v>60</v>
      </c>
      <c r="C15" s="166" t="s">
        <v>61</v>
      </c>
      <c r="D15" s="166"/>
      <c r="E15" s="166"/>
      <c r="F15" s="18">
        <v>5.24</v>
      </c>
      <c r="G15" s="46">
        <f>F15*((D6*2)/1000)</f>
        <v>83.84</v>
      </c>
      <c r="H15" s="48">
        <f>G15*(VLOOKUP(OpdateretÅrstal,Prislistetillæg!$A$4:$C$61,3,FALSE)/VLOOKUP(Produktionsår,Prislistetillæg!$A$4:$C$61,3,FALSE))</f>
        <v>101.55976289811261</v>
      </c>
    </row>
    <row r="16" spans="1:9" ht="12.75" customHeight="1">
      <c r="B16" s="38"/>
      <c r="C16" s="167"/>
      <c r="D16" s="168"/>
      <c r="E16" s="169"/>
      <c r="F16" s="2"/>
      <c r="G16" s="20"/>
      <c r="H16" s="48"/>
    </row>
    <row r="17" spans="2:8" ht="12.75" customHeight="1" thickBot="1">
      <c r="B17" s="39"/>
      <c r="C17" s="170" t="s">
        <v>62</v>
      </c>
      <c r="D17" s="170"/>
      <c r="E17" s="170"/>
      <c r="F17" s="40"/>
      <c r="G17" s="47">
        <f>SUM(G10:G16)+(SUM(G10:G16)*H6)</f>
        <v>751.92650000000003</v>
      </c>
      <c r="H17" s="49">
        <f>G17*(VLOOKUP(OpdateretÅrstal,Prislistetillæg!$A$4:$C$61,3,FALSE)/VLOOKUP(Produktionsår,Prislistetillæg!$A$4:$C$61,3,FALSE))</f>
        <v>910.84777023864115</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536.0865</v>
      </c>
      <c r="H28" s="56">
        <f>G28*(VLOOKUP(OpdateretÅrstal,Prislistetillæg!$A$4:$C$61,3,FALSE)/VLOOKUP(Produktionsår,Prislistetillæg!$A$4:$C$61,3,FALSE))</f>
        <v>649.38952567842375</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6">
    <tabColor theme="4"/>
  </sheetPr>
  <dimension ref="A1:I29"/>
  <sheetViews>
    <sheetView workbookViewId="0">
      <selection activeCell="C19" sqref="C19:E19"/>
    </sheetView>
  </sheetViews>
  <sheetFormatPr defaultRowHeight="12.75"/>
  <cols>
    <col min="3" max="3" width="12.25" customWidth="1"/>
    <col min="5" max="5" width="21.625" customWidth="1"/>
    <col min="6" max="10" width="10.5" bestFit="1" customWidth="1"/>
    <col min="11" max="11" width="12" bestFit="1" customWidth="1"/>
  </cols>
  <sheetData>
    <row r="1" spans="1:9" ht="13.5" thickBot="1">
      <c r="A1" s="181" t="s">
        <v>41</v>
      </c>
      <c r="B1" s="182"/>
      <c r="C1" s="182"/>
      <c r="D1" s="182"/>
      <c r="E1" s="73">
        <v>15</v>
      </c>
      <c r="F1" s="183" t="s">
        <v>42</v>
      </c>
      <c r="G1" s="183"/>
      <c r="H1" s="183"/>
      <c r="I1" s="183"/>
    </row>
    <row r="3" spans="1:9">
      <c r="A3" t="s">
        <v>43</v>
      </c>
      <c r="D3" s="19">
        <v>2014</v>
      </c>
      <c r="E3" t="s">
        <v>44</v>
      </c>
    </row>
    <row r="6" spans="1:9">
      <c r="B6" s="165" t="s">
        <v>45</v>
      </c>
      <c r="C6" s="165"/>
      <c r="D6" s="41">
        <f>'Samle ark'!A33</f>
        <v>2500</v>
      </c>
      <c r="E6" s="171" t="s">
        <v>68</v>
      </c>
      <c r="F6" s="172"/>
      <c r="G6" s="173"/>
      <c r="H6" s="50">
        <v>-0.04</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70.44</v>
      </c>
      <c r="G10" s="45">
        <f>F10</f>
        <v>70.44</v>
      </c>
      <c r="H10" s="48">
        <f>G10*(VLOOKUP(OpdateretÅrstal,Prislistetillæg!$A$4:$C$61,3,FALSE)/VLOOKUP(Produktionsår,Prislistetillæg!$A$4:$C$61,3,FALSE))</f>
        <v>85.327644305141362</v>
      </c>
    </row>
    <row r="11" spans="1:9" ht="12.75" customHeight="1">
      <c r="B11" s="17" t="s">
        <v>52</v>
      </c>
      <c r="C11" s="166" t="s">
        <v>53</v>
      </c>
      <c r="D11" s="166"/>
      <c r="E11" s="166"/>
      <c r="F11" s="18">
        <v>109.77</v>
      </c>
      <c r="G11" s="45">
        <f>F11</f>
        <v>109.77</v>
      </c>
      <c r="H11" s="48">
        <f>G11*(VLOOKUP(OpdateretÅrstal,Prislistetillæg!$A$4:$C$61,3,FALSE)/VLOOKUP(Produktionsår,Prislistetillæg!$A$4:$C$61,3,FALSE))</f>
        <v>132.97012372764576</v>
      </c>
    </row>
    <row r="12" spans="1:9" ht="12.75" customHeight="1">
      <c r="B12" s="17" t="s">
        <v>54</v>
      </c>
      <c r="C12" s="106" t="s">
        <v>55</v>
      </c>
      <c r="D12" s="107"/>
      <c r="E12" s="108"/>
      <c r="F12" s="37">
        <v>0.05</v>
      </c>
      <c r="G12" s="46">
        <f>(G11/100)*5</f>
        <v>5.4884999999999993</v>
      </c>
      <c r="H12" s="48">
        <f>G12*(VLOOKUP(OpdateretÅrstal,Prislistetillæg!$A$4:$C$61,3,FALSE)/VLOOKUP(Produktionsår,Prislistetillæg!$A$4:$C$61,3,FALSE))</f>
        <v>6.6485061863822867</v>
      </c>
    </row>
    <row r="13" spans="1:9" ht="12.75" customHeight="1">
      <c r="B13" s="17" t="s">
        <v>56</v>
      </c>
      <c r="C13" s="166" t="s">
        <v>57</v>
      </c>
      <c r="D13" s="166"/>
      <c r="E13" s="166"/>
      <c r="F13" s="18">
        <v>8.65</v>
      </c>
      <c r="G13" s="45">
        <f>F13</f>
        <v>8.65</v>
      </c>
      <c r="H13" s="48">
        <f>G13*(VLOOKUP(OpdateretÅrstal,Prislistetillæg!$A$4:$C$61,3,FALSE)/VLOOKUP(Produktionsår,Prislistetillæg!$A$4:$C$61,3,FALSE))</f>
        <v>10.478195957403077</v>
      </c>
    </row>
    <row r="14" spans="1:9" ht="12.75" customHeight="1">
      <c r="B14" s="17" t="s">
        <v>58</v>
      </c>
      <c r="C14" s="166" t="s">
        <v>59</v>
      </c>
      <c r="D14" s="166"/>
      <c r="E14" s="166"/>
      <c r="F14" s="18">
        <v>33.5</v>
      </c>
      <c r="G14" s="45">
        <f>F14</f>
        <v>33.5</v>
      </c>
      <c r="H14" s="48">
        <f>G14*(VLOOKUP(OpdateretÅrstal,Prislistetillæg!$A$4:$C$61,3,FALSE)/VLOOKUP(Produktionsår,Prislistetillæg!$A$4:$C$61,3,FALSE))</f>
        <v>40.580296482428103</v>
      </c>
    </row>
    <row r="15" spans="1:9" ht="12.75" customHeight="1">
      <c r="B15" s="17" t="s">
        <v>60</v>
      </c>
      <c r="C15" s="166" t="s">
        <v>61</v>
      </c>
      <c r="D15" s="166"/>
      <c r="E15" s="166"/>
      <c r="F15" s="18">
        <v>5.24</v>
      </c>
      <c r="G15" s="46">
        <f>F15*((D6*2)/1000)</f>
        <v>26.200000000000003</v>
      </c>
      <c r="H15" s="48">
        <f>G15*(VLOOKUP(OpdateretÅrstal,Prislistetillæg!$A$4:$C$61,3,FALSE)/VLOOKUP(Produktionsår,Prislistetillæg!$A$4:$C$61,3,FALSE))</f>
        <v>31.737425905660192</v>
      </c>
    </row>
    <row r="16" spans="1:9" ht="12.75" customHeight="1">
      <c r="B16" s="38"/>
      <c r="C16" s="167"/>
      <c r="D16" s="168"/>
      <c r="E16" s="169"/>
      <c r="F16" s="2"/>
      <c r="G16" s="20"/>
      <c r="H16" s="48"/>
    </row>
    <row r="17" spans="2:8" ht="12.75" customHeight="1" thickBot="1">
      <c r="B17" s="39"/>
      <c r="C17" s="170" t="s">
        <v>62</v>
      </c>
      <c r="D17" s="170"/>
      <c r="E17" s="170"/>
      <c r="F17" s="40"/>
      <c r="G17" s="47">
        <f>SUM(G10:G16)+(SUM(G10:G16)*H6)</f>
        <v>243.88656</v>
      </c>
      <c r="H17" s="49">
        <f>G17*(VLOOKUP(OpdateretÅrstal,Prislistetillæg!$A$4:$C$61,3,FALSE)/VLOOKUP(Produktionsår,Prislistetillæg!$A$4:$C$61,3,FALSE))</f>
        <v>295.43250486207438</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173.44656000000001</v>
      </c>
      <c r="H28" s="56">
        <f>G28*(VLOOKUP(OpdateretÅrstal,Prislistetillæg!$A$4:$C$61,3,FALSE)/VLOOKUP(Produktionsår,Prislistetillæg!$A$4:$C$61,3,FALSE))</f>
        <v>210.10486055693301</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7">
    <tabColor theme="4"/>
  </sheetPr>
  <dimension ref="A1:I29"/>
  <sheetViews>
    <sheetView workbookViewId="0">
      <selection activeCell="C19" sqref="C19:E19"/>
    </sheetView>
  </sheetViews>
  <sheetFormatPr defaultRowHeight="12.75"/>
  <cols>
    <col min="3" max="3" width="12.25" customWidth="1"/>
    <col min="5" max="5" width="21.625" customWidth="1"/>
    <col min="6" max="10" width="10.5" bestFit="1" customWidth="1"/>
    <col min="11" max="11" width="12" bestFit="1" customWidth="1"/>
  </cols>
  <sheetData>
    <row r="1" spans="1:9" ht="13.5" thickBot="1">
      <c r="A1" s="181" t="s">
        <v>41</v>
      </c>
      <c r="B1" s="182"/>
      <c r="C1" s="182"/>
      <c r="D1" s="182"/>
      <c r="E1" s="73">
        <v>16</v>
      </c>
      <c r="F1" s="183" t="s">
        <v>42</v>
      </c>
      <c r="G1" s="183"/>
      <c r="H1" s="183"/>
      <c r="I1" s="183"/>
    </row>
    <row r="3" spans="1:9">
      <c r="A3" t="s">
        <v>43</v>
      </c>
      <c r="D3" s="19">
        <v>2014</v>
      </c>
      <c r="E3" t="s">
        <v>44</v>
      </c>
    </row>
    <row r="6" spans="1:9">
      <c r="B6" s="165" t="s">
        <v>45</v>
      </c>
      <c r="C6" s="165"/>
      <c r="D6" s="41">
        <v>3000</v>
      </c>
      <c r="E6" s="171" t="s">
        <v>68</v>
      </c>
      <c r="F6" s="172"/>
      <c r="G6" s="173"/>
      <c r="H6" s="50">
        <v>-0.04</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85.43</v>
      </c>
      <c r="G10" s="45">
        <f>F10</f>
        <v>85.43</v>
      </c>
      <c r="H10" s="48">
        <f>G10*(VLOOKUP(OpdateretÅrstal,Prislistetillæg!$A$4:$C$61,3,FALSE)/VLOOKUP(Produktionsår,Prislistetillæg!$A$4:$C$61,3,FALSE))</f>
        <v>103.48581279086069</v>
      </c>
    </row>
    <row r="11" spans="1:9" ht="12.75" customHeight="1">
      <c r="B11" s="17" t="s">
        <v>52</v>
      </c>
      <c r="C11" s="166" t="s">
        <v>53</v>
      </c>
      <c r="D11" s="166"/>
      <c r="E11" s="166"/>
      <c r="F11" s="18">
        <v>125.46</v>
      </c>
      <c r="G11" s="45">
        <f>F11</f>
        <v>125.46</v>
      </c>
      <c r="H11" s="48">
        <f>G11*(VLOOKUP(OpdateretÅrstal,Prislistetillæg!$A$4:$C$61,3,FALSE)/VLOOKUP(Produktionsår,Prislistetillæg!$A$4:$C$61,3,FALSE))</f>
        <v>151.97623870702776</v>
      </c>
    </row>
    <row r="12" spans="1:9" ht="12.75" customHeight="1">
      <c r="B12" s="17" t="s">
        <v>54</v>
      </c>
      <c r="C12" s="106" t="s">
        <v>55</v>
      </c>
      <c r="D12" s="107"/>
      <c r="E12" s="108"/>
      <c r="F12" s="37">
        <v>0.05</v>
      </c>
      <c r="G12" s="46">
        <f>(G11/100)*5</f>
        <v>6.2729999999999997</v>
      </c>
      <c r="H12" s="48">
        <f>G12*(VLOOKUP(OpdateretÅrstal,Prislistetillæg!$A$4:$C$61,3,FALSE)/VLOOKUP(Produktionsår,Prislistetillæg!$A$4:$C$61,3,FALSE))</f>
        <v>7.5988119353513879</v>
      </c>
    </row>
    <row r="13" spans="1:9" ht="12.75" customHeight="1">
      <c r="B13" s="17" t="s">
        <v>56</v>
      </c>
      <c r="C13" s="166" t="s">
        <v>57</v>
      </c>
      <c r="D13" s="166"/>
      <c r="E13" s="166"/>
      <c r="F13" s="18">
        <v>10.3</v>
      </c>
      <c r="G13" s="45">
        <f>F13</f>
        <v>10.3</v>
      </c>
      <c r="H13" s="48">
        <f>G13*(VLOOKUP(OpdateretÅrstal,Prislistetillæg!$A$4:$C$61,3,FALSE)/VLOOKUP(Produktionsår,Prislistetillæg!$A$4:$C$61,3,FALSE))</f>
        <v>12.476926978179389</v>
      </c>
    </row>
    <row r="14" spans="1:9" ht="12.75" customHeight="1">
      <c r="B14" s="17" t="s">
        <v>58</v>
      </c>
      <c r="C14" s="166" t="s">
        <v>59</v>
      </c>
      <c r="D14" s="166"/>
      <c r="E14" s="166"/>
      <c r="F14" s="18">
        <v>38.85</v>
      </c>
      <c r="G14" s="45">
        <f>F14</f>
        <v>38.85</v>
      </c>
      <c r="H14" s="48">
        <f>G14*(VLOOKUP(OpdateretÅrstal,Prislistetillæg!$A$4:$C$61,3,FALSE)/VLOOKUP(Produktionsår,Prislistetillæg!$A$4:$C$61,3,FALSE))</f>
        <v>47.061030398278561</v>
      </c>
    </row>
    <row r="15" spans="1:9" ht="12.75" customHeight="1">
      <c r="B15" s="17" t="s">
        <v>60</v>
      </c>
      <c r="C15" s="166" t="s">
        <v>61</v>
      </c>
      <c r="D15" s="166"/>
      <c r="E15" s="166"/>
      <c r="F15" s="18">
        <v>5.24</v>
      </c>
      <c r="G15" s="46">
        <f>F15*((D6*2)/1000)</f>
        <v>31.44</v>
      </c>
      <c r="H15" s="48">
        <f>G15*(VLOOKUP(OpdateretÅrstal,Prislistetillæg!$A$4:$C$61,3,FALSE)/VLOOKUP(Produktionsår,Prislistetillæg!$A$4:$C$61,3,FALSE))</f>
        <v>38.084911086792225</v>
      </c>
    </row>
    <row r="16" spans="1:9" ht="12.75" customHeight="1">
      <c r="B16" s="38"/>
      <c r="C16" s="167"/>
      <c r="D16" s="168"/>
      <c r="E16" s="169"/>
      <c r="F16" s="2"/>
      <c r="G16" s="20"/>
      <c r="H16" s="48"/>
    </row>
    <row r="17" spans="2:8" ht="12.75" customHeight="1" thickBot="1">
      <c r="B17" s="39"/>
      <c r="C17" s="170" t="s">
        <v>62</v>
      </c>
      <c r="D17" s="170"/>
      <c r="E17" s="170"/>
      <c r="F17" s="40"/>
      <c r="G17" s="47">
        <f>SUM(G10:G16)+(SUM(G10:G16)*H6)</f>
        <v>285.84287999999998</v>
      </c>
      <c r="H17" s="49">
        <f>G17*(VLOOKUP(OpdateretÅrstal,Prislistetillæg!$A$4:$C$61,3,FALSE)/VLOOKUP(Produktionsår,Prislistetillæg!$A$4:$C$61,3,FALSE))</f>
        <v>346.2563826206304</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200.41287999999997</v>
      </c>
      <c r="H28" s="56">
        <f>G28*(VLOOKUP(OpdateretÅrstal,Prislistetillæg!$A$4:$C$61,3,FALSE)/VLOOKUP(Produktionsår,Prislistetillæg!$A$4:$C$61,3,FALSE))</f>
        <v>242.7705698297697</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tabColor theme="4"/>
  </sheetPr>
  <dimension ref="A1:I29"/>
  <sheetViews>
    <sheetView workbookViewId="0">
      <selection activeCell="C19" sqref="C19:E19"/>
    </sheetView>
  </sheetViews>
  <sheetFormatPr defaultRowHeight="12.75"/>
  <cols>
    <col min="3" max="3" width="12.25" customWidth="1"/>
    <col min="5" max="5" width="21.625" customWidth="1"/>
    <col min="6" max="8" width="10.5" bestFit="1" customWidth="1"/>
    <col min="9" max="9" width="9.5" bestFit="1" customWidth="1"/>
    <col min="10" max="11" width="10.5" bestFit="1" customWidth="1"/>
  </cols>
  <sheetData>
    <row r="1" spans="1:9" ht="13.5" thickBot="1">
      <c r="A1" s="181" t="s">
        <v>41</v>
      </c>
      <c r="B1" s="182"/>
      <c r="C1" s="182"/>
      <c r="D1" s="182"/>
      <c r="E1" s="73">
        <v>17</v>
      </c>
      <c r="F1" s="183" t="s">
        <v>42</v>
      </c>
      <c r="G1" s="183"/>
      <c r="H1" s="183"/>
      <c r="I1" s="183"/>
    </row>
    <row r="3" spans="1:9">
      <c r="A3" t="s">
        <v>43</v>
      </c>
      <c r="D3" s="19">
        <v>2014</v>
      </c>
      <c r="E3" t="s">
        <v>44</v>
      </c>
    </row>
    <row r="6" spans="1:9">
      <c r="B6" s="165" t="s">
        <v>45</v>
      </c>
      <c r="C6" s="165"/>
      <c r="D6" s="41">
        <v>4000</v>
      </c>
      <c r="E6" s="171" t="s">
        <v>68</v>
      </c>
      <c r="F6" s="172"/>
      <c r="G6" s="173"/>
      <c r="H6" s="50">
        <v>-0.04</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112.41</v>
      </c>
      <c r="G10" s="45">
        <f>F10</f>
        <v>112.41</v>
      </c>
      <c r="H10" s="48">
        <f>G10*(VLOOKUP(OpdateretÅrstal,Prislistetillæg!$A$4:$C$61,3,FALSE)/VLOOKUP(Produktionsår,Prislistetillæg!$A$4:$C$61,3,FALSE))</f>
        <v>136.16809336088787</v>
      </c>
    </row>
    <row r="11" spans="1:9" ht="12.75" customHeight="1">
      <c r="B11" s="17" t="s">
        <v>52</v>
      </c>
      <c r="C11" s="166" t="s">
        <v>53</v>
      </c>
      <c r="D11" s="166"/>
      <c r="E11" s="166"/>
      <c r="F11" s="18">
        <v>158.34</v>
      </c>
      <c r="G11" s="45">
        <f>F11</f>
        <v>158.34</v>
      </c>
      <c r="H11" s="48">
        <f>G11*(VLOOKUP(OpdateretÅrstal,Prislistetillæg!$A$4:$C$61,3,FALSE)/VLOOKUP(Produktionsår,Prislistetillæg!$A$4:$C$61,3,FALSE))</f>
        <v>191.80549686649749</v>
      </c>
    </row>
    <row r="12" spans="1:9" ht="12.75" customHeight="1">
      <c r="B12" s="17" t="s">
        <v>54</v>
      </c>
      <c r="C12" s="106" t="s">
        <v>55</v>
      </c>
      <c r="D12" s="107"/>
      <c r="E12" s="108"/>
      <c r="F12" s="37">
        <v>0.05</v>
      </c>
      <c r="G12" s="46">
        <f>(G11/100)*5</f>
        <v>7.9170000000000007</v>
      </c>
      <c r="H12" s="48">
        <f>G12*(VLOOKUP(OpdateretÅrstal,Prislistetillæg!$A$4:$C$61,3,FALSE)/VLOOKUP(Produktionsår,Prislistetillæg!$A$4:$C$61,3,FALSE))</f>
        <v>9.5902748433248757</v>
      </c>
    </row>
    <row r="13" spans="1:9" ht="12.75" customHeight="1">
      <c r="B13" s="17" t="s">
        <v>56</v>
      </c>
      <c r="C13" s="166" t="s">
        <v>57</v>
      </c>
      <c r="D13" s="166"/>
      <c r="E13" s="166"/>
      <c r="F13" s="18">
        <v>12.53</v>
      </c>
      <c r="G13" s="45">
        <f>F13</f>
        <v>12.53</v>
      </c>
      <c r="H13" s="48">
        <f>G13*(VLOOKUP(OpdateretÅrstal,Prislistetillæg!$A$4:$C$61,3,FALSE)/VLOOKUP(Produktionsår,Prislistetillæg!$A$4:$C$61,3,FALSE))</f>
        <v>15.178242236561914</v>
      </c>
    </row>
    <row r="14" spans="1:9" ht="12.75" customHeight="1">
      <c r="B14" s="17" t="s">
        <v>58</v>
      </c>
      <c r="C14" s="166" t="s">
        <v>59</v>
      </c>
      <c r="D14" s="166"/>
      <c r="E14" s="166"/>
      <c r="F14" s="18">
        <v>42.37</v>
      </c>
      <c r="G14" s="45">
        <f>F14</f>
        <v>42.37</v>
      </c>
      <c r="H14" s="48">
        <f>G14*(VLOOKUP(OpdateretÅrstal,Prislistetillæg!$A$4:$C$61,3,FALSE)/VLOOKUP(Produktionsår,Prislistetillæg!$A$4:$C$61,3,FALSE))</f>
        <v>51.32498990926802</v>
      </c>
    </row>
    <row r="15" spans="1:9" ht="12.75" customHeight="1">
      <c r="B15" s="17" t="s">
        <v>60</v>
      </c>
      <c r="C15" s="166" t="s">
        <v>61</v>
      </c>
      <c r="D15" s="166"/>
      <c r="E15" s="166"/>
      <c r="F15" s="18">
        <v>5.24</v>
      </c>
      <c r="G15" s="46">
        <f>F15*((D6*2)/1000)</f>
        <v>41.92</v>
      </c>
      <c r="H15" s="48">
        <f>G15*(VLOOKUP(OpdateretÅrstal,Prislistetillæg!$A$4:$C$61,3,FALSE)/VLOOKUP(Produktionsår,Prislistetillæg!$A$4:$C$61,3,FALSE))</f>
        <v>50.779881449056305</v>
      </c>
    </row>
    <row r="16" spans="1:9" ht="12.75" customHeight="1">
      <c r="B16" s="38"/>
      <c r="C16" s="167"/>
      <c r="D16" s="168"/>
      <c r="E16" s="169"/>
      <c r="F16" s="2"/>
      <c r="G16" s="20"/>
      <c r="H16" s="48"/>
    </row>
    <row r="17" spans="2:8" ht="12.75" customHeight="1" thickBot="1">
      <c r="B17" s="39"/>
      <c r="C17" s="170" t="s">
        <v>62</v>
      </c>
      <c r="D17" s="170"/>
      <c r="E17" s="170"/>
      <c r="F17" s="40"/>
      <c r="G17" s="47">
        <f>SUM(G10:G16)+(SUM(G10:G16)*H6)</f>
        <v>360.46751999999998</v>
      </c>
      <c r="H17" s="49">
        <f>G17*(VLOOKUP(OpdateretÅrstal,Prislistetillæg!$A$4:$C$61,3,FALSE)/VLOOKUP(Produktionsår,Prislistetillæg!$A$4:$C$61,3,FALSE))</f>
        <v>436.65309951897257</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248.05751999999998</v>
      </c>
      <c r="H28" s="56">
        <f>G28*(VLOOKUP(OpdateretÅrstal,Prislistetillæg!$A$4:$C$61,3,FALSE)/VLOOKUP(Produktionsår,Prislistetillæg!$A$4:$C$61,3,FALSE))</f>
        <v>300.48500615808473</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9">
    <tabColor theme="4"/>
  </sheetPr>
  <dimension ref="A1:I29"/>
  <sheetViews>
    <sheetView workbookViewId="0">
      <selection activeCell="C19" sqref="C19:E19"/>
    </sheetView>
  </sheetViews>
  <sheetFormatPr defaultRowHeight="12.75"/>
  <cols>
    <col min="3" max="3" width="12.25" customWidth="1"/>
    <col min="5" max="5" width="21.625" customWidth="1"/>
    <col min="6" max="8" width="10.5" bestFit="1" customWidth="1"/>
    <col min="9" max="9" width="9.5" bestFit="1" customWidth="1"/>
    <col min="10" max="11" width="12.125" bestFit="1" customWidth="1"/>
  </cols>
  <sheetData>
    <row r="1" spans="1:9" ht="13.5" thickBot="1">
      <c r="A1" s="181" t="s">
        <v>41</v>
      </c>
      <c r="B1" s="182"/>
      <c r="C1" s="182"/>
      <c r="D1" s="182"/>
      <c r="E1" s="73">
        <v>18</v>
      </c>
      <c r="F1" s="183" t="s">
        <v>42</v>
      </c>
      <c r="G1" s="183"/>
      <c r="H1" s="183"/>
      <c r="I1" s="183"/>
    </row>
    <row r="3" spans="1:9">
      <c r="A3" t="s">
        <v>43</v>
      </c>
      <c r="D3" s="19">
        <v>2014</v>
      </c>
      <c r="E3" t="s">
        <v>44</v>
      </c>
    </row>
    <row r="6" spans="1:9">
      <c r="B6" s="165" t="s">
        <v>45</v>
      </c>
      <c r="C6" s="165"/>
      <c r="D6" s="41">
        <v>5000</v>
      </c>
      <c r="E6" s="171" t="s">
        <v>68</v>
      </c>
      <c r="F6" s="172"/>
      <c r="G6" s="173"/>
      <c r="H6" s="50">
        <v>-0.04</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134.88999999999999</v>
      </c>
      <c r="G10" s="45">
        <f>F10</f>
        <v>134.88999999999999</v>
      </c>
      <c r="H10" s="48">
        <f>G10*(VLOOKUP(OpdateretÅrstal,Prislistetillæg!$A$4:$C$61,3,FALSE)/VLOOKUP(Produktionsår,Prislistetillæg!$A$4:$C$61,3,FALSE))</f>
        <v>163.39928932879781</v>
      </c>
    </row>
    <row r="11" spans="1:9" ht="12.75" customHeight="1">
      <c r="B11" s="17" t="s">
        <v>52</v>
      </c>
      <c r="C11" s="166" t="s">
        <v>53</v>
      </c>
      <c r="D11" s="166"/>
      <c r="E11" s="166"/>
      <c r="F11" s="18">
        <v>193.96</v>
      </c>
      <c r="G11" s="45">
        <f>F11</f>
        <v>193.96</v>
      </c>
      <c r="H11" s="48">
        <f>G11*(VLOOKUP(OpdateretÅrstal,Prislistetillæg!$A$4:$C$61,3,FALSE)/VLOOKUP(Produktionsår,Prislistetillæg!$A$4:$C$61,3,FALSE))</f>
        <v>234.9538598725897</v>
      </c>
    </row>
    <row r="12" spans="1:9" ht="12.75" customHeight="1">
      <c r="B12" s="17" t="s">
        <v>54</v>
      </c>
      <c r="C12" s="106" t="s">
        <v>55</v>
      </c>
      <c r="D12" s="107"/>
      <c r="E12" s="108"/>
      <c r="F12" s="37">
        <v>0.05</v>
      </c>
      <c r="G12" s="46">
        <f>(G11/100)*5</f>
        <v>9.6980000000000004</v>
      </c>
      <c r="H12" s="48">
        <f>G12*(VLOOKUP(OpdateretÅrstal,Prislistetillæg!$A$4:$C$61,3,FALSE)/VLOOKUP(Produktionsår,Prislistetillæg!$A$4:$C$61,3,FALSE))</f>
        <v>11.747692993629485</v>
      </c>
    </row>
    <row r="13" spans="1:9" ht="12.75" customHeight="1">
      <c r="B13" s="17" t="s">
        <v>56</v>
      </c>
      <c r="C13" s="166" t="s">
        <v>57</v>
      </c>
      <c r="D13" s="166"/>
      <c r="E13" s="166"/>
      <c r="F13" s="18">
        <v>15.28</v>
      </c>
      <c r="G13" s="45">
        <f>F13</f>
        <v>15.28</v>
      </c>
      <c r="H13" s="48">
        <f>G13*(VLOOKUP(OpdateretÅrstal,Prislistetillæg!$A$4:$C$61,3,FALSE)/VLOOKUP(Produktionsår,Prislistetillæg!$A$4:$C$61,3,FALSE))</f>
        <v>18.509460604522431</v>
      </c>
    </row>
    <row r="14" spans="1:9" ht="12.75" customHeight="1">
      <c r="B14" s="17" t="s">
        <v>58</v>
      </c>
      <c r="C14" s="166" t="s">
        <v>59</v>
      </c>
      <c r="D14" s="166"/>
      <c r="E14" s="166"/>
      <c r="F14" s="18">
        <v>51.25</v>
      </c>
      <c r="G14" s="45">
        <f>F14</f>
        <v>51.25</v>
      </c>
      <c r="H14" s="48">
        <f>G14*(VLOOKUP(OpdateretÅrstal,Prislistetillæg!$A$4:$C$61,3,FALSE)/VLOOKUP(Produktionsår,Prislistetillæg!$A$4:$C$61,3,FALSE))</f>
        <v>62.08179685744598</v>
      </c>
    </row>
    <row r="15" spans="1:9" ht="12.75" customHeight="1">
      <c r="B15" s="17" t="s">
        <v>60</v>
      </c>
      <c r="C15" s="166" t="s">
        <v>61</v>
      </c>
      <c r="D15" s="166"/>
      <c r="E15" s="166"/>
      <c r="F15" s="18">
        <v>5.24</v>
      </c>
      <c r="G15" s="46">
        <f>F15*((D6*2)/1000)</f>
        <v>52.400000000000006</v>
      </c>
      <c r="H15" s="48">
        <f>G15*(VLOOKUP(OpdateretÅrstal,Prislistetillæg!$A$4:$C$61,3,FALSE)/VLOOKUP(Produktionsår,Prislistetillæg!$A$4:$C$61,3,FALSE))</f>
        <v>63.474851811320384</v>
      </c>
    </row>
    <row r="16" spans="1:9" ht="12.75" customHeight="1">
      <c r="B16" s="38"/>
      <c r="C16" s="167"/>
      <c r="D16" s="168"/>
      <c r="E16" s="169"/>
      <c r="F16" s="2"/>
      <c r="G16" s="20"/>
      <c r="H16" s="48"/>
    </row>
    <row r="17" spans="2:8" ht="12.75" customHeight="1" thickBot="1">
      <c r="B17" s="39"/>
      <c r="C17" s="170" t="s">
        <v>62</v>
      </c>
      <c r="D17" s="170"/>
      <c r="E17" s="170"/>
      <c r="F17" s="40"/>
      <c r="G17" s="47">
        <f>SUM(G10:G16)+(SUM(G10:G16)*H6)</f>
        <v>439.17887999999994</v>
      </c>
      <c r="H17" s="49">
        <f>G17*(VLOOKUP(OpdateretÅrstal,Prislistetillæg!$A$4:$C$61,3,FALSE)/VLOOKUP(Produktionsår,Prislistetillæg!$A$4:$C$61,3,FALSE))</f>
        <v>532.00027340957354</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304.28887999999995</v>
      </c>
      <c r="H28" s="56">
        <f>G28*(VLOOKUP(OpdateretÅrstal,Prislistetillæg!$A$4:$C$61,3,FALSE)/VLOOKUP(Produktionsår,Prislistetillæg!$A$4:$C$61,3,FALSE))</f>
        <v>368.60098408077567</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FF0000"/>
  </sheetPr>
  <dimension ref="A1:I29"/>
  <sheetViews>
    <sheetView workbookViewId="0">
      <selection activeCell="H11" sqref="H11"/>
    </sheetView>
  </sheetViews>
  <sheetFormatPr defaultRowHeight="12.75"/>
  <cols>
    <col min="2" max="2" width="8" bestFit="1" customWidth="1"/>
    <col min="3" max="3" width="21.375" customWidth="1"/>
    <col min="4" max="4" width="4.875" bestFit="1" customWidth="1"/>
    <col min="5" max="5" width="15" bestFit="1" customWidth="1"/>
    <col min="6" max="6" width="13.375" customWidth="1"/>
    <col min="7" max="7" width="13.625" customWidth="1"/>
    <col min="8" max="10" width="10.5" bestFit="1" customWidth="1"/>
    <col min="11" max="11" width="12" bestFit="1" customWidth="1"/>
  </cols>
  <sheetData>
    <row r="1" spans="1:9" ht="13.5" thickBot="1">
      <c r="A1" s="160" t="s">
        <v>41</v>
      </c>
      <c r="B1" s="161"/>
      <c r="C1" s="161"/>
      <c r="D1" s="161"/>
      <c r="E1" s="71">
        <v>1</v>
      </c>
      <c r="F1" s="162" t="s">
        <v>42</v>
      </c>
      <c r="G1" s="162"/>
      <c r="H1" s="162"/>
      <c r="I1" s="162"/>
    </row>
    <row r="3" spans="1:9">
      <c r="A3" t="s">
        <v>43</v>
      </c>
      <c r="D3" s="19">
        <v>2014</v>
      </c>
      <c r="E3" t="s">
        <v>44</v>
      </c>
    </row>
    <row r="6" spans="1:9">
      <c r="B6" s="165" t="s">
        <v>45</v>
      </c>
      <c r="C6" s="165"/>
      <c r="D6" s="41">
        <f>'Samle ark'!A33</f>
        <v>2500</v>
      </c>
      <c r="E6" s="171" t="s">
        <v>46</v>
      </c>
      <c r="F6" s="172"/>
      <c r="G6" s="173"/>
      <c r="H6" s="50">
        <v>0.05</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70.44</v>
      </c>
      <c r="G10" s="45">
        <f>F10</f>
        <v>70.44</v>
      </c>
      <c r="H10" s="48">
        <f>G10*(VLOOKUP(OpdateretÅrstal,Prislistetillæg!$A$4:$C$61,3,FALSE)/VLOOKUP(Produktionsår,Prislistetillæg!$A$4:$C$61,3,FALSE))</f>
        <v>85.327644305141362</v>
      </c>
    </row>
    <row r="11" spans="1:9" ht="12.75" customHeight="1">
      <c r="B11" s="17" t="s">
        <v>52</v>
      </c>
      <c r="C11" s="166" t="s">
        <v>53</v>
      </c>
      <c r="D11" s="166"/>
      <c r="E11" s="166"/>
      <c r="F11" s="18">
        <v>109.77</v>
      </c>
      <c r="G11" s="45">
        <f>F11</f>
        <v>109.77</v>
      </c>
      <c r="H11" s="48">
        <f>G11*(VLOOKUP(OpdateretÅrstal,Prislistetillæg!$A$4:$C$61,3,FALSE)/VLOOKUP(Produktionsår,Prislistetillæg!$A$4:$C$61,3,FALSE))</f>
        <v>132.97012372764576</v>
      </c>
    </row>
    <row r="12" spans="1:9" ht="12.75" customHeight="1">
      <c r="B12" s="17" t="s">
        <v>54</v>
      </c>
      <c r="C12" s="106" t="s">
        <v>55</v>
      </c>
      <c r="D12" s="107"/>
      <c r="E12" s="108"/>
      <c r="F12" s="37">
        <v>0.05</v>
      </c>
      <c r="G12" s="46">
        <f>(G11/100)*5</f>
        <v>5.4884999999999993</v>
      </c>
      <c r="H12" s="48">
        <f>G12*(VLOOKUP(OpdateretÅrstal,Prislistetillæg!$A$4:$C$61,3,FALSE)/VLOOKUP(Produktionsår,Prislistetillæg!$A$4:$C$61,3,FALSE))</f>
        <v>6.6485061863822867</v>
      </c>
    </row>
    <row r="13" spans="1:9" ht="12.75" customHeight="1">
      <c r="B13" s="17" t="s">
        <v>56</v>
      </c>
      <c r="C13" s="166" t="s">
        <v>57</v>
      </c>
      <c r="D13" s="166"/>
      <c r="E13" s="166"/>
      <c r="F13" s="18">
        <v>8.65</v>
      </c>
      <c r="G13" s="45">
        <f>F13</f>
        <v>8.65</v>
      </c>
      <c r="H13" s="48">
        <f>G13*(VLOOKUP(OpdateretÅrstal,Prislistetillæg!$A$4:$C$61,3,FALSE)/VLOOKUP(Produktionsår,Prislistetillæg!$A$4:$C$61,3,FALSE))</f>
        <v>10.478195957403077</v>
      </c>
    </row>
    <row r="14" spans="1:9" ht="12.75" customHeight="1">
      <c r="B14" s="17" t="s">
        <v>58</v>
      </c>
      <c r="C14" s="166" t="s">
        <v>59</v>
      </c>
      <c r="D14" s="166"/>
      <c r="E14" s="166"/>
      <c r="F14" s="18">
        <v>33.5</v>
      </c>
      <c r="G14" s="45">
        <f>F14</f>
        <v>33.5</v>
      </c>
      <c r="H14" s="48">
        <f>G14*(VLOOKUP(OpdateretÅrstal,Prislistetillæg!$A$4:$C$61,3,FALSE)/VLOOKUP(Produktionsår,Prislistetillæg!$A$4:$C$61,3,FALSE))</f>
        <v>40.580296482428103</v>
      </c>
    </row>
    <row r="15" spans="1:9" ht="12.75" customHeight="1">
      <c r="B15" s="17" t="s">
        <v>60</v>
      </c>
      <c r="C15" s="166" t="s">
        <v>61</v>
      </c>
      <c r="D15" s="166"/>
      <c r="E15" s="166"/>
      <c r="F15" s="18">
        <v>5.24</v>
      </c>
      <c r="G15" s="46">
        <f>F15*((D6*2)/1000)</f>
        <v>26.200000000000003</v>
      </c>
      <c r="H15" s="48">
        <f>G15*(VLOOKUP(OpdateretÅrstal,Prislistetillæg!$A$4:$C$61,3,FALSE)/VLOOKUP(Produktionsår,Prislistetillæg!$A$4:$C$61,3,FALSE))</f>
        <v>31.737425905660192</v>
      </c>
    </row>
    <row r="16" spans="1:9" ht="12.75" customHeight="1">
      <c r="B16" s="38"/>
      <c r="C16" s="167"/>
      <c r="D16" s="168"/>
      <c r="E16" s="169"/>
      <c r="F16" s="2"/>
      <c r="G16" s="20"/>
      <c r="H16" s="48"/>
    </row>
    <row r="17" spans="2:8" ht="12.75" customHeight="1" thickBot="1">
      <c r="B17" s="39"/>
      <c r="C17" s="170" t="s">
        <v>62</v>
      </c>
      <c r="D17" s="170"/>
      <c r="E17" s="170"/>
      <c r="F17" s="40"/>
      <c r="G17" s="47">
        <f>SUM(G10:G16)+(SUM(G10:G16)*H6)</f>
        <v>266.750925</v>
      </c>
      <c r="H17" s="49">
        <f>G17*(VLOOKUP(OpdateretÅrstal,Prislistetillæg!$A$4:$C$61,3,FALSE)/VLOOKUP(Produktionsår,Prislistetillæg!$A$4:$C$61,3,FALSE))</f>
        <v>323.12930219289382</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196.310925</v>
      </c>
      <c r="H28" s="56">
        <f>G28*(VLOOKUP(OpdateretÅrstal,Prislistetillæg!$A$4:$C$61,3,FALSE)/VLOOKUP(Produktionsår,Prislistetillæg!$A$4:$C$61,3,FALSE))</f>
        <v>237.80165788775247</v>
      </c>
    </row>
    <row r="29" spans="2:8" ht="12.75" customHeight="1"/>
  </sheetData>
  <mergeCells count="18">
    <mergeCell ref="E6:G6"/>
    <mergeCell ref="C8:E8"/>
    <mergeCell ref="C28:E28"/>
    <mergeCell ref="C26:E27"/>
    <mergeCell ref="G26:G27"/>
    <mergeCell ref="A1:D1"/>
    <mergeCell ref="F1:I1"/>
    <mergeCell ref="C19:E19"/>
    <mergeCell ref="C9:E9"/>
    <mergeCell ref="B6:C6"/>
    <mergeCell ref="C15:E15"/>
    <mergeCell ref="C13:E13"/>
    <mergeCell ref="C14:E14"/>
    <mergeCell ref="C12:E12"/>
    <mergeCell ref="C16:E16"/>
    <mergeCell ref="C10:E10"/>
    <mergeCell ref="C11:E11"/>
    <mergeCell ref="C17:E17"/>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20">
    <tabColor theme="4"/>
  </sheetPr>
  <dimension ref="A1:I29"/>
  <sheetViews>
    <sheetView workbookViewId="0">
      <selection activeCell="C19" sqref="C19:E19"/>
    </sheetView>
  </sheetViews>
  <sheetFormatPr defaultRowHeight="12.75"/>
  <cols>
    <col min="3" max="3" width="12.25" customWidth="1"/>
    <col min="5" max="5" width="21.625" customWidth="1"/>
    <col min="6" max="8" width="10.5" bestFit="1" customWidth="1"/>
    <col min="9" max="9" width="9.5" bestFit="1" customWidth="1"/>
    <col min="10" max="11" width="12.125" bestFit="1" customWidth="1"/>
  </cols>
  <sheetData>
    <row r="1" spans="1:9" ht="13.5" thickBot="1">
      <c r="A1" s="181" t="s">
        <v>41</v>
      </c>
      <c r="B1" s="182"/>
      <c r="C1" s="182"/>
      <c r="D1" s="182"/>
      <c r="E1" s="73">
        <v>19</v>
      </c>
      <c r="F1" s="183" t="s">
        <v>42</v>
      </c>
      <c r="G1" s="183"/>
      <c r="H1" s="183"/>
      <c r="I1" s="183"/>
    </row>
    <row r="3" spans="1:9">
      <c r="A3" t="s">
        <v>43</v>
      </c>
      <c r="D3" s="19">
        <v>2014</v>
      </c>
      <c r="E3" t="s">
        <v>44</v>
      </c>
    </row>
    <row r="6" spans="1:9">
      <c r="B6" s="165" t="s">
        <v>45</v>
      </c>
      <c r="C6" s="165"/>
      <c r="D6" s="41">
        <v>6000</v>
      </c>
      <c r="E6" s="171" t="s">
        <v>68</v>
      </c>
      <c r="F6" s="172"/>
      <c r="G6" s="173"/>
      <c r="H6" s="50">
        <v>-0.04</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161.9</v>
      </c>
      <c r="G10" s="45">
        <f>F10</f>
        <v>161.9</v>
      </c>
      <c r="H10" s="48">
        <f>G10*(VLOOKUP(OpdateretÅrstal,Prislistetillæg!$A$4:$C$61,3,FALSE)/VLOOKUP(Produktionsår,Prislistetillæg!$A$4:$C$61,3,FALSE))</f>
        <v>196.11791046283912</v>
      </c>
    </row>
    <row r="11" spans="1:9" ht="12.75" customHeight="1">
      <c r="B11" s="17" t="s">
        <v>52</v>
      </c>
      <c r="C11" s="166" t="s">
        <v>53</v>
      </c>
      <c r="D11" s="166"/>
      <c r="E11" s="166"/>
      <c r="F11" s="18">
        <v>237.51</v>
      </c>
      <c r="G11" s="45">
        <f>F11</f>
        <v>237.51</v>
      </c>
      <c r="H11" s="48">
        <f>G11*(VLOOKUP(OpdateretÅrstal,Prislistetillæg!$A$4:$C$61,3,FALSE)/VLOOKUP(Produktionsår,Prislistetillæg!$A$4:$C$61,3,FALSE))</f>
        <v>287.70824529974624</v>
      </c>
    </row>
    <row r="12" spans="1:9" ht="12.75" customHeight="1">
      <c r="B12" s="17" t="s">
        <v>54</v>
      </c>
      <c r="C12" s="106" t="s">
        <v>55</v>
      </c>
      <c r="D12" s="107"/>
      <c r="E12" s="108"/>
      <c r="F12" s="37">
        <v>0.05</v>
      </c>
      <c r="G12" s="46">
        <f>(G11/100)*5</f>
        <v>11.875499999999999</v>
      </c>
      <c r="H12" s="48">
        <f>G12*(VLOOKUP(OpdateretÅrstal,Prislistetillæg!$A$4:$C$61,3,FALSE)/VLOOKUP(Produktionsår,Prislistetillæg!$A$4:$C$61,3,FALSE))</f>
        <v>14.385412264987311</v>
      </c>
    </row>
    <row r="13" spans="1:9" ht="12.75" customHeight="1">
      <c r="B13" s="17" t="s">
        <v>56</v>
      </c>
      <c r="C13" s="166" t="s">
        <v>57</v>
      </c>
      <c r="D13" s="166"/>
      <c r="E13" s="166"/>
      <c r="F13" s="18">
        <v>18.95</v>
      </c>
      <c r="G13" s="45">
        <f>F13</f>
        <v>18.95</v>
      </c>
      <c r="H13" s="48">
        <f>G13*(VLOOKUP(OpdateretÅrstal,Prislistetillæg!$A$4:$C$61,3,FALSE)/VLOOKUP(Produktionsår,Prislistetillæg!$A$4:$C$61,3,FALSE))</f>
        <v>22.955122935582462</v>
      </c>
    </row>
    <row r="14" spans="1:9" ht="12.75" customHeight="1">
      <c r="B14" s="17" t="s">
        <v>58</v>
      </c>
      <c r="C14" s="166" t="s">
        <v>59</v>
      </c>
      <c r="D14" s="166"/>
      <c r="E14" s="166"/>
      <c r="F14" s="18">
        <v>61.79</v>
      </c>
      <c r="G14" s="45">
        <f>F14</f>
        <v>61.79</v>
      </c>
      <c r="H14" s="48">
        <f>G14*(VLOOKUP(OpdateretÅrstal,Prislistetillæg!$A$4:$C$61,3,FALSE)/VLOOKUP(Produktionsår,Prislistetillæg!$A$4:$C$61,3,FALSE))</f>
        <v>74.849448347738289</v>
      </c>
    </row>
    <row r="15" spans="1:9" ht="12.75" customHeight="1">
      <c r="B15" s="17" t="s">
        <v>60</v>
      </c>
      <c r="C15" s="166" t="s">
        <v>61</v>
      </c>
      <c r="D15" s="166"/>
      <c r="E15" s="166"/>
      <c r="F15" s="18">
        <v>5.24</v>
      </c>
      <c r="G15" s="46">
        <f>F15*((D6*2)/1000)</f>
        <v>62.88</v>
      </c>
      <c r="H15" s="48">
        <f>G15*(VLOOKUP(OpdateretÅrstal,Prislistetillæg!$A$4:$C$61,3,FALSE)/VLOOKUP(Produktionsår,Prislistetillæg!$A$4:$C$61,3,FALSE))</f>
        <v>76.16982217358445</v>
      </c>
    </row>
    <row r="16" spans="1:9" ht="12.75" customHeight="1">
      <c r="B16" s="38"/>
      <c r="C16" s="167"/>
      <c r="D16" s="168"/>
      <c r="E16" s="169"/>
      <c r="F16" s="2"/>
      <c r="G16" s="20"/>
      <c r="H16" s="48"/>
    </row>
    <row r="17" spans="2:8" ht="12.75" customHeight="1" thickBot="1">
      <c r="B17" s="39"/>
      <c r="C17" s="170" t="s">
        <v>62</v>
      </c>
      <c r="D17" s="170"/>
      <c r="E17" s="170"/>
      <c r="F17" s="40"/>
      <c r="G17" s="47">
        <f>SUM(G10:G16)+(SUM(G10:G16)*H6)</f>
        <v>532.70927999999992</v>
      </c>
      <c r="H17" s="49">
        <f>G17*(VLOOKUP(OpdateretÅrstal,Prislistetillæg!$A$4:$C$61,3,FALSE)/VLOOKUP(Produktionsår,Prislistetillæg!$A$4:$C$61,3,FALSE))</f>
        <v>645.29852302509869</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370.80927999999994</v>
      </c>
      <c r="H28" s="56">
        <f>G28*(VLOOKUP(OpdateretÅrstal,Prislistetillæg!$A$4:$C$61,3,FALSE)/VLOOKUP(Produktionsår,Prislistetillæg!$A$4:$C$61,3,FALSE))</f>
        <v>449.18061256225957</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21">
    <tabColor theme="4"/>
  </sheetPr>
  <dimension ref="A1:I29"/>
  <sheetViews>
    <sheetView workbookViewId="0">
      <selection activeCell="C19" sqref="C19:E19"/>
    </sheetView>
  </sheetViews>
  <sheetFormatPr defaultRowHeight="12.75"/>
  <cols>
    <col min="3" max="3" width="12.25" customWidth="1"/>
    <col min="5" max="5" width="21.625" customWidth="1"/>
    <col min="6" max="9" width="10.5" bestFit="1" customWidth="1"/>
    <col min="10" max="10" width="12.125" bestFit="1" customWidth="1"/>
    <col min="11" max="11" width="12" bestFit="1" customWidth="1"/>
  </cols>
  <sheetData>
    <row r="1" spans="1:9" ht="13.5" thickBot="1">
      <c r="A1" s="181" t="s">
        <v>41</v>
      </c>
      <c r="B1" s="182"/>
      <c r="C1" s="182"/>
      <c r="D1" s="182"/>
      <c r="E1" s="73">
        <v>20</v>
      </c>
      <c r="F1" s="183" t="s">
        <v>42</v>
      </c>
      <c r="G1" s="183"/>
      <c r="H1" s="183"/>
      <c r="I1" s="183"/>
    </row>
    <row r="3" spans="1:9">
      <c r="A3" t="s">
        <v>43</v>
      </c>
      <c r="D3" s="19">
        <v>2014</v>
      </c>
      <c r="E3" t="s">
        <v>44</v>
      </c>
    </row>
    <row r="6" spans="1:9">
      <c r="B6" s="165" t="s">
        <v>45</v>
      </c>
      <c r="C6" s="165"/>
      <c r="D6" s="41">
        <v>7000</v>
      </c>
      <c r="E6" s="171" t="s">
        <v>68</v>
      </c>
      <c r="F6" s="172"/>
      <c r="G6" s="173"/>
      <c r="H6" s="50">
        <v>-0.04</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188.86</v>
      </c>
      <c r="G10" s="45">
        <f>F10</f>
        <v>188.86</v>
      </c>
      <c r="H10" s="48">
        <f>G10*(VLOOKUP(OpdateretÅrstal,Prislistetillæg!$A$4:$C$61,3,FALSE)/VLOOKUP(Produktionsår,Prislistetillæg!$A$4:$C$61,3,FALSE))</f>
        <v>228.77596399019021</v>
      </c>
    </row>
    <row r="11" spans="1:9" ht="12.75" customHeight="1">
      <c r="B11" s="17" t="s">
        <v>52</v>
      </c>
      <c r="C11" s="166" t="s">
        <v>53</v>
      </c>
      <c r="D11" s="166"/>
      <c r="E11" s="166"/>
      <c r="F11" s="18">
        <v>279.77</v>
      </c>
      <c r="G11" s="45">
        <f>F11</f>
        <v>279.77</v>
      </c>
      <c r="H11" s="48">
        <f>G11*(VLOOKUP(OpdateretÅrstal,Prislistetillæg!$A$4:$C$61,3,FALSE)/VLOOKUP(Produktionsår,Prislistetillæg!$A$4:$C$61,3,FALSE))</f>
        <v>338.89998647429582</v>
      </c>
    </row>
    <row r="12" spans="1:9" ht="12.75" customHeight="1">
      <c r="B12" s="17" t="s">
        <v>54</v>
      </c>
      <c r="C12" s="106" t="s">
        <v>55</v>
      </c>
      <c r="D12" s="107"/>
      <c r="E12" s="108"/>
      <c r="F12" s="37">
        <v>0.05</v>
      </c>
      <c r="G12" s="46">
        <f>(G11/100)*5</f>
        <v>13.988499999999998</v>
      </c>
      <c r="H12" s="48">
        <f>G12*(VLOOKUP(OpdateretÅrstal,Prislistetillæg!$A$4:$C$61,3,FALSE)/VLOOKUP(Produktionsår,Prislistetillæg!$A$4:$C$61,3,FALSE))</f>
        <v>16.944999323714789</v>
      </c>
    </row>
    <row r="13" spans="1:9" ht="12.75" customHeight="1">
      <c r="B13" s="17" t="s">
        <v>56</v>
      </c>
      <c r="C13" s="166" t="s">
        <v>57</v>
      </c>
      <c r="D13" s="166"/>
      <c r="E13" s="166"/>
      <c r="F13" s="18">
        <v>22.09</v>
      </c>
      <c r="G13" s="45">
        <f>F13</f>
        <v>22.09</v>
      </c>
      <c r="H13" s="48">
        <f>G13*(VLOOKUP(OpdateretÅrstal,Prislistetillæg!$A$4:$C$61,3,FALSE)/VLOOKUP(Produktionsår,Prislistetillæg!$A$4:$C$61,3,FALSE))</f>
        <v>26.758768635726472</v>
      </c>
    </row>
    <row r="14" spans="1:9" ht="12.75" customHeight="1">
      <c r="B14" s="17" t="s">
        <v>58</v>
      </c>
      <c r="C14" s="166" t="s">
        <v>59</v>
      </c>
      <c r="D14" s="166"/>
      <c r="E14" s="166"/>
      <c r="F14" s="18">
        <v>72.36</v>
      </c>
      <c r="G14" s="45">
        <f>F14</f>
        <v>72.36</v>
      </c>
      <c r="H14" s="48">
        <f>G14*(VLOOKUP(OpdateretÅrstal,Prislistetillæg!$A$4:$C$61,3,FALSE)/VLOOKUP(Produktionsår,Prislistetillæg!$A$4:$C$61,3,FALSE))</f>
        <v>87.653440402044708</v>
      </c>
    </row>
    <row r="15" spans="1:9" ht="12.75" customHeight="1">
      <c r="B15" s="17" t="s">
        <v>60</v>
      </c>
      <c r="C15" s="166" t="s">
        <v>61</v>
      </c>
      <c r="D15" s="166"/>
      <c r="E15" s="166"/>
      <c r="F15" s="18">
        <v>5.24</v>
      </c>
      <c r="G15" s="46">
        <f>F15*((D6*2)/1000)</f>
        <v>73.36</v>
      </c>
      <c r="H15" s="48">
        <f>G15*(VLOOKUP(OpdateretÅrstal,Prislistetillæg!$A$4:$C$61,3,FALSE)/VLOOKUP(Produktionsår,Prislistetillæg!$A$4:$C$61,3,FALSE))</f>
        <v>88.864792535848522</v>
      </c>
    </row>
    <row r="16" spans="1:9" ht="12.75" customHeight="1">
      <c r="B16" s="38"/>
      <c r="C16" s="167"/>
      <c r="D16" s="168"/>
      <c r="E16" s="169"/>
      <c r="F16" s="2"/>
      <c r="G16" s="20"/>
      <c r="H16" s="48"/>
    </row>
    <row r="17" spans="2:8" ht="12.75" customHeight="1" thickBot="1">
      <c r="B17" s="39"/>
      <c r="C17" s="170" t="s">
        <v>62</v>
      </c>
      <c r="D17" s="170"/>
      <c r="E17" s="170"/>
      <c r="F17" s="40"/>
      <c r="G17" s="47">
        <f>SUM(G10:G16)+(SUM(G10:G16)*H6)</f>
        <v>624.41135999999995</v>
      </c>
      <c r="H17" s="49">
        <f>G17*(VLOOKUP(OpdateretÅrstal,Prislistetillæg!$A$4:$C$61,3,FALSE)/VLOOKUP(Produktionsår,Prislistetillæg!$A$4:$C$61,3,FALSE))</f>
        <v>756.38203330734768</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435.55135999999993</v>
      </c>
      <c r="H28" s="56">
        <f>G28*(VLOOKUP(OpdateretÅrstal,Prislistetillæg!$A$4:$C$61,3,FALSE)/VLOOKUP(Produktionsår,Prislistetillæg!$A$4:$C$61,3,FALSE))</f>
        <v>527.60606931715745</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22">
    <tabColor theme="4"/>
  </sheetPr>
  <dimension ref="A1:I29"/>
  <sheetViews>
    <sheetView workbookViewId="0">
      <selection activeCell="C19" sqref="C19:E19"/>
    </sheetView>
  </sheetViews>
  <sheetFormatPr defaultRowHeight="12.75"/>
  <cols>
    <col min="3" max="3" width="12.25" customWidth="1"/>
    <col min="5" max="5" width="21.625" customWidth="1"/>
    <col min="6" max="9" width="10.5" bestFit="1" customWidth="1"/>
    <col min="10" max="10" width="12.125" bestFit="1" customWidth="1"/>
    <col min="11" max="11" width="12" bestFit="1" customWidth="1"/>
  </cols>
  <sheetData>
    <row r="1" spans="1:9" ht="13.5" thickBot="1">
      <c r="A1" s="181" t="s">
        <v>41</v>
      </c>
      <c r="B1" s="182"/>
      <c r="C1" s="182"/>
      <c r="D1" s="182"/>
      <c r="E1" s="73">
        <v>21</v>
      </c>
      <c r="F1" s="183" t="s">
        <v>42</v>
      </c>
      <c r="G1" s="183"/>
      <c r="H1" s="183"/>
      <c r="I1" s="183"/>
    </row>
    <row r="3" spans="1:9">
      <c r="A3" t="s">
        <v>43</v>
      </c>
      <c r="D3" s="19">
        <v>2014</v>
      </c>
      <c r="E3" t="s">
        <v>44</v>
      </c>
    </row>
    <row r="6" spans="1:9">
      <c r="B6" s="165" t="s">
        <v>45</v>
      </c>
      <c r="C6" s="165"/>
      <c r="D6" s="41">
        <v>8000</v>
      </c>
      <c r="E6" s="171" t="s">
        <v>68</v>
      </c>
      <c r="F6" s="172"/>
      <c r="G6" s="173"/>
      <c r="H6" s="50">
        <v>-0.04</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215.84</v>
      </c>
      <c r="G10" s="45">
        <f>F10</f>
        <v>215.84</v>
      </c>
      <c r="H10" s="48">
        <f>G10*(VLOOKUP(OpdateretÅrstal,Prislistetillæg!$A$4:$C$61,3,FALSE)/VLOOKUP(Produktionsår,Prislistetillæg!$A$4:$C$61,3,FALSE))</f>
        <v>261.45824456021739</v>
      </c>
    </row>
    <row r="11" spans="1:9" ht="12.75" customHeight="1">
      <c r="B11" s="17" t="s">
        <v>52</v>
      </c>
      <c r="C11" s="166" t="s">
        <v>53</v>
      </c>
      <c r="D11" s="166"/>
      <c r="E11" s="166"/>
      <c r="F11" s="18">
        <v>327.73</v>
      </c>
      <c r="G11" s="45">
        <f>F11</f>
        <v>327.73</v>
      </c>
      <c r="H11" s="48">
        <f>G11*(VLOOKUP(OpdateretÅrstal,Prislistetillæg!$A$4:$C$61,3,FALSE)/VLOOKUP(Produktionsår,Prislistetillæg!$A$4:$C$61,3,FALSE))</f>
        <v>396.99643481152725</v>
      </c>
    </row>
    <row r="12" spans="1:9" ht="12.75" customHeight="1">
      <c r="B12" s="17" t="s">
        <v>54</v>
      </c>
      <c r="C12" s="106" t="s">
        <v>55</v>
      </c>
      <c r="D12" s="107"/>
      <c r="E12" s="108"/>
      <c r="F12" s="37">
        <v>0.05</v>
      </c>
      <c r="G12" s="46">
        <f>(G11/100)*5</f>
        <v>16.386500000000002</v>
      </c>
      <c r="H12" s="48">
        <f>G12*(VLOOKUP(OpdateretÅrstal,Prislistetillæg!$A$4:$C$61,3,FALSE)/VLOOKUP(Produktionsår,Prislistetillæg!$A$4:$C$61,3,FALSE))</f>
        <v>19.849821740576363</v>
      </c>
    </row>
    <row r="13" spans="1:9" ht="12.75" customHeight="1">
      <c r="B13" s="17" t="s">
        <v>56</v>
      </c>
      <c r="C13" s="166" t="s">
        <v>57</v>
      </c>
      <c r="D13" s="166"/>
      <c r="E13" s="166"/>
      <c r="F13" s="18">
        <v>25.23</v>
      </c>
      <c r="G13" s="45">
        <f>F13</f>
        <v>25.23</v>
      </c>
      <c r="H13" s="48">
        <f>G13*(VLOOKUP(OpdateretÅrstal,Prislistetillæg!$A$4:$C$61,3,FALSE)/VLOOKUP(Produktionsår,Prislistetillæg!$A$4:$C$61,3,FALSE))</f>
        <v>30.562414335870479</v>
      </c>
    </row>
    <row r="14" spans="1:9" ht="12.75" customHeight="1">
      <c r="B14" s="17" t="s">
        <v>58</v>
      </c>
      <c r="C14" s="166" t="s">
        <v>59</v>
      </c>
      <c r="D14" s="166"/>
      <c r="E14" s="166"/>
      <c r="F14" s="18">
        <v>82.9</v>
      </c>
      <c r="G14" s="45">
        <f>F14</f>
        <v>82.9</v>
      </c>
      <c r="H14" s="48">
        <f>G14*(VLOOKUP(OpdateretÅrstal,Prislistetillæg!$A$4:$C$61,3,FALSE)/VLOOKUP(Produktionsår,Prislistetillæg!$A$4:$C$61,3,FALSE))</f>
        <v>100.42109189233702</v>
      </c>
    </row>
    <row r="15" spans="1:9" ht="12.75" customHeight="1">
      <c r="B15" s="17" t="s">
        <v>60</v>
      </c>
      <c r="C15" s="166" t="s">
        <v>61</v>
      </c>
      <c r="D15" s="166"/>
      <c r="E15" s="166"/>
      <c r="F15" s="18">
        <v>5.24</v>
      </c>
      <c r="G15" s="46">
        <f>F15*((D6*2)/1000)</f>
        <v>83.84</v>
      </c>
      <c r="H15" s="48">
        <f>G15*(VLOOKUP(OpdateretÅrstal,Prislistetillæg!$A$4:$C$61,3,FALSE)/VLOOKUP(Produktionsår,Prislistetillæg!$A$4:$C$61,3,FALSE))</f>
        <v>101.55976289811261</v>
      </c>
    </row>
    <row r="16" spans="1:9" ht="12.75" customHeight="1">
      <c r="B16" s="38"/>
      <c r="C16" s="167"/>
      <c r="D16" s="168"/>
      <c r="E16" s="169"/>
      <c r="F16" s="2"/>
      <c r="G16" s="20"/>
      <c r="H16" s="48"/>
    </row>
    <row r="17" spans="2:8" ht="12.75" customHeight="1" thickBot="1">
      <c r="B17" s="39"/>
      <c r="C17" s="170" t="s">
        <v>62</v>
      </c>
      <c r="D17" s="170"/>
      <c r="E17" s="170"/>
      <c r="F17" s="40"/>
      <c r="G17" s="47">
        <f>SUM(G10:G16)+(SUM(G10:G16)*H6)</f>
        <v>721.84944000000007</v>
      </c>
      <c r="H17" s="49">
        <f>G17*(VLOOKUP(OpdateretÅrstal,Prislistetillæg!$A$4:$C$61,3,FALSE)/VLOOKUP(Produktionsår,Prislistetillæg!$A$4:$C$61,3,FALSE))</f>
        <v>874.41385942909551</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506.00944000000004</v>
      </c>
      <c r="H28" s="56">
        <f>G28*(VLOOKUP(OpdateretÅrstal,Prislistetillæg!$A$4:$C$61,3,FALSE)/VLOOKUP(Produktionsår,Prislistetillæg!$A$4:$C$61,3,FALSE))</f>
        <v>612.95561486887811</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23">
    <tabColor theme="9" tint="-0.249977111117893"/>
  </sheetPr>
  <dimension ref="A1:I29"/>
  <sheetViews>
    <sheetView workbookViewId="0">
      <selection activeCell="C19" sqref="C19:E19"/>
    </sheetView>
  </sheetViews>
  <sheetFormatPr defaultRowHeight="12.75"/>
  <cols>
    <col min="3" max="3" width="12.25" customWidth="1"/>
    <col min="5" max="5" width="21.625" customWidth="1"/>
    <col min="6" max="8" width="10.5" bestFit="1" customWidth="1"/>
    <col min="9" max="9" width="9.5" bestFit="1" customWidth="1"/>
    <col min="10" max="11" width="12.125" bestFit="1" customWidth="1"/>
  </cols>
  <sheetData>
    <row r="1" spans="1:9" ht="13.5" thickBot="1">
      <c r="A1" s="184" t="s">
        <v>41</v>
      </c>
      <c r="B1" s="185"/>
      <c r="C1" s="185"/>
      <c r="D1" s="185"/>
      <c r="E1" s="74">
        <v>22</v>
      </c>
      <c r="F1" s="186" t="s">
        <v>42</v>
      </c>
      <c r="G1" s="186"/>
      <c r="H1" s="186"/>
      <c r="I1" s="186"/>
    </row>
    <row r="3" spans="1:9">
      <c r="A3" t="s">
        <v>43</v>
      </c>
      <c r="D3" s="19">
        <v>2014</v>
      </c>
      <c r="E3" t="s">
        <v>44</v>
      </c>
    </row>
    <row r="6" spans="1:9">
      <c r="B6" s="165" t="s">
        <v>45</v>
      </c>
      <c r="C6" s="165"/>
      <c r="D6" s="41">
        <f>'Samle ark'!A33</f>
        <v>2500</v>
      </c>
      <c r="E6" s="171" t="s">
        <v>69</v>
      </c>
      <c r="F6" s="172"/>
      <c r="G6" s="173"/>
      <c r="H6" s="50">
        <v>-0.08</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70.44</v>
      </c>
      <c r="G10" s="45">
        <f>F10</f>
        <v>70.44</v>
      </c>
      <c r="H10" s="48">
        <f>G10*(VLOOKUP(OpdateretÅrstal,Prislistetillæg!$A$4:$C$61,3,FALSE)/VLOOKUP(Produktionsår,Prislistetillæg!$A$4:$C$61,3,FALSE))</f>
        <v>85.327644305141362</v>
      </c>
    </row>
    <row r="11" spans="1:9" ht="12.75" customHeight="1">
      <c r="B11" s="17" t="s">
        <v>52</v>
      </c>
      <c r="C11" s="166" t="s">
        <v>53</v>
      </c>
      <c r="D11" s="166"/>
      <c r="E11" s="166"/>
      <c r="F11" s="18">
        <v>109.77</v>
      </c>
      <c r="G11" s="45">
        <f>F11</f>
        <v>109.77</v>
      </c>
      <c r="H11" s="48">
        <f>G11*(VLOOKUP(OpdateretÅrstal,Prislistetillæg!$A$4:$C$61,3,FALSE)/VLOOKUP(Produktionsår,Prislistetillæg!$A$4:$C$61,3,FALSE))</f>
        <v>132.97012372764576</v>
      </c>
    </row>
    <row r="12" spans="1:9" ht="12.75" customHeight="1">
      <c r="B12" s="17" t="s">
        <v>54</v>
      </c>
      <c r="C12" s="106" t="s">
        <v>55</v>
      </c>
      <c r="D12" s="107"/>
      <c r="E12" s="108"/>
      <c r="F12" s="37">
        <v>0.05</v>
      </c>
      <c r="G12" s="46">
        <f>(G11/100)*5</f>
        <v>5.4884999999999993</v>
      </c>
      <c r="H12" s="48">
        <f>G12*(VLOOKUP(OpdateretÅrstal,Prislistetillæg!$A$4:$C$61,3,FALSE)/VLOOKUP(Produktionsår,Prislistetillæg!$A$4:$C$61,3,FALSE))</f>
        <v>6.6485061863822867</v>
      </c>
    </row>
    <row r="13" spans="1:9" ht="12.75" customHeight="1">
      <c r="B13" s="17" t="s">
        <v>56</v>
      </c>
      <c r="C13" s="166" t="s">
        <v>57</v>
      </c>
      <c r="D13" s="166"/>
      <c r="E13" s="166"/>
      <c r="F13" s="18">
        <v>8.65</v>
      </c>
      <c r="G13" s="45">
        <f>F13</f>
        <v>8.65</v>
      </c>
      <c r="H13" s="48">
        <f>G13*(VLOOKUP(OpdateretÅrstal,Prislistetillæg!$A$4:$C$61,3,FALSE)/VLOOKUP(Produktionsår,Prislistetillæg!$A$4:$C$61,3,FALSE))</f>
        <v>10.478195957403077</v>
      </c>
    </row>
    <row r="14" spans="1:9" ht="12.75" customHeight="1">
      <c r="B14" s="17" t="s">
        <v>58</v>
      </c>
      <c r="C14" s="166" t="s">
        <v>59</v>
      </c>
      <c r="D14" s="166"/>
      <c r="E14" s="166"/>
      <c r="F14" s="18">
        <v>33.5</v>
      </c>
      <c r="G14" s="45">
        <f>F14</f>
        <v>33.5</v>
      </c>
      <c r="H14" s="48">
        <f>G14*(VLOOKUP(OpdateretÅrstal,Prislistetillæg!$A$4:$C$61,3,FALSE)/VLOOKUP(Produktionsår,Prislistetillæg!$A$4:$C$61,3,FALSE))</f>
        <v>40.580296482428103</v>
      </c>
    </row>
    <row r="15" spans="1:9" ht="12.75" customHeight="1">
      <c r="B15" s="17" t="s">
        <v>60</v>
      </c>
      <c r="C15" s="166" t="s">
        <v>61</v>
      </c>
      <c r="D15" s="166"/>
      <c r="E15" s="166"/>
      <c r="F15" s="18">
        <v>5.24</v>
      </c>
      <c r="G15" s="46">
        <f>F15*((D6*2)/1000)</f>
        <v>26.200000000000003</v>
      </c>
      <c r="H15" s="48">
        <f>G15*(VLOOKUP(OpdateretÅrstal,Prislistetillæg!$A$4:$C$61,3,FALSE)/VLOOKUP(Produktionsår,Prislistetillæg!$A$4:$C$61,3,FALSE))</f>
        <v>31.737425905660192</v>
      </c>
    </row>
    <row r="16" spans="1:9" ht="12.75" customHeight="1">
      <c r="B16" s="38"/>
      <c r="C16" s="167"/>
      <c r="D16" s="168"/>
      <c r="E16" s="169"/>
      <c r="F16" s="2"/>
      <c r="G16" s="20"/>
      <c r="H16" s="48"/>
    </row>
    <row r="17" spans="2:8" ht="12.75" customHeight="1" thickBot="1">
      <c r="B17" s="39"/>
      <c r="C17" s="170" t="s">
        <v>62</v>
      </c>
      <c r="D17" s="170"/>
      <c r="E17" s="170"/>
      <c r="F17" s="40"/>
      <c r="G17" s="47">
        <f>SUM(G10:G16)+(SUM(G10:G16)*H6)</f>
        <v>233.72461999999999</v>
      </c>
      <c r="H17" s="49">
        <f>G17*(VLOOKUP(OpdateretÅrstal,Prislistetillæg!$A$4:$C$61,3,FALSE)/VLOOKUP(Produktionsår,Prislistetillæg!$A$4:$C$61,3,FALSE))</f>
        <v>283.12281715948791</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163.28461999999999</v>
      </c>
      <c r="H28" s="56">
        <f>G28*(VLOOKUP(OpdateretÅrstal,Prislistetillæg!$A$4:$C$61,3,FALSE)/VLOOKUP(Produktionsår,Prislistetillæg!$A$4:$C$61,3,FALSE))</f>
        <v>197.79517285434653</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24">
    <tabColor theme="9" tint="-0.249977111117893"/>
  </sheetPr>
  <dimension ref="A1:I29"/>
  <sheetViews>
    <sheetView workbookViewId="0">
      <selection activeCell="C19" sqref="C19:E19"/>
    </sheetView>
  </sheetViews>
  <sheetFormatPr defaultRowHeight="12.75"/>
  <cols>
    <col min="3" max="3" width="12.25" customWidth="1"/>
    <col min="5" max="5" width="21.625" customWidth="1"/>
    <col min="6" max="8" width="10.5" bestFit="1" customWidth="1"/>
    <col min="9" max="9" width="9.5" bestFit="1" customWidth="1"/>
    <col min="10" max="11" width="12.125" bestFit="1" customWidth="1"/>
  </cols>
  <sheetData>
    <row r="1" spans="1:9" ht="13.5" thickBot="1">
      <c r="A1" s="184" t="s">
        <v>41</v>
      </c>
      <c r="B1" s="185"/>
      <c r="C1" s="185"/>
      <c r="D1" s="185"/>
      <c r="E1" s="74">
        <v>23</v>
      </c>
      <c r="F1" s="186" t="s">
        <v>42</v>
      </c>
      <c r="G1" s="186"/>
      <c r="H1" s="186"/>
      <c r="I1" s="186"/>
    </row>
    <row r="3" spans="1:9">
      <c r="A3" t="s">
        <v>43</v>
      </c>
      <c r="D3" s="19">
        <v>2014</v>
      </c>
      <c r="E3" t="s">
        <v>44</v>
      </c>
    </row>
    <row r="6" spans="1:9">
      <c r="B6" s="165" t="s">
        <v>45</v>
      </c>
      <c r="C6" s="165"/>
      <c r="D6" s="41">
        <v>3000</v>
      </c>
      <c r="E6" s="171" t="s">
        <v>69</v>
      </c>
      <c r="F6" s="172"/>
      <c r="G6" s="173"/>
      <c r="H6" s="50">
        <v>-0.08</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85.43</v>
      </c>
      <c r="G10" s="45">
        <f>F10</f>
        <v>85.43</v>
      </c>
      <c r="H10" s="48">
        <f>G10*(VLOOKUP(OpdateretÅrstal,Prislistetillæg!$A$4:$C$61,3,FALSE)/VLOOKUP(Produktionsår,Prislistetillæg!$A$4:$C$61,3,FALSE))</f>
        <v>103.48581279086069</v>
      </c>
    </row>
    <row r="11" spans="1:9" ht="12.75" customHeight="1">
      <c r="B11" s="17" t="s">
        <v>52</v>
      </c>
      <c r="C11" s="166" t="s">
        <v>53</v>
      </c>
      <c r="D11" s="166"/>
      <c r="E11" s="166"/>
      <c r="F11" s="18">
        <v>125.46</v>
      </c>
      <c r="G11" s="45">
        <f>F11</f>
        <v>125.46</v>
      </c>
      <c r="H11" s="48">
        <f>G11*(VLOOKUP(OpdateretÅrstal,Prislistetillæg!$A$4:$C$61,3,FALSE)/VLOOKUP(Produktionsår,Prislistetillæg!$A$4:$C$61,3,FALSE))</f>
        <v>151.97623870702776</v>
      </c>
    </row>
    <row r="12" spans="1:9" ht="12.75" customHeight="1">
      <c r="B12" s="17" t="s">
        <v>54</v>
      </c>
      <c r="C12" s="106" t="s">
        <v>55</v>
      </c>
      <c r="D12" s="107"/>
      <c r="E12" s="108"/>
      <c r="F12" s="37">
        <v>0.05</v>
      </c>
      <c r="G12" s="46">
        <f>(G11/100)*5</f>
        <v>6.2729999999999997</v>
      </c>
      <c r="H12" s="48">
        <f>G12*(VLOOKUP(OpdateretÅrstal,Prislistetillæg!$A$4:$C$61,3,FALSE)/VLOOKUP(Produktionsår,Prislistetillæg!$A$4:$C$61,3,FALSE))</f>
        <v>7.5988119353513879</v>
      </c>
    </row>
    <row r="13" spans="1:9" ht="12.75" customHeight="1">
      <c r="B13" s="17" t="s">
        <v>56</v>
      </c>
      <c r="C13" s="166" t="s">
        <v>57</v>
      </c>
      <c r="D13" s="166"/>
      <c r="E13" s="166"/>
      <c r="F13" s="18">
        <v>10.3</v>
      </c>
      <c r="G13" s="45">
        <f>F13</f>
        <v>10.3</v>
      </c>
      <c r="H13" s="48">
        <f>G13*(VLOOKUP(OpdateretÅrstal,Prislistetillæg!$A$4:$C$61,3,FALSE)/VLOOKUP(Produktionsår,Prislistetillæg!$A$4:$C$61,3,FALSE))</f>
        <v>12.476926978179389</v>
      </c>
    </row>
    <row r="14" spans="1:9" ht="12.75" customHeight="1">
      <c r="B14" s="17" t="s">
        <v>58</v>
      </c>
      <c r="C14" s="166" t="s">
        <v>59</v>
      </c>
      <c r="D14" s="166"/>
      <c r="E14" s="166"/>
      <c r="F14" s="18">
        <v>38.85</v>
      </c>
      <c r="G14" s="45">
        <f>F14</f>
        <v>38.85</v>
      </c>
      <c r="H14" s="48">
        <f>G14*(VLOOKUP(OpdateretÅrstal,Prislistetillæg!$A$4:$C$61,3,FALSE)/VLOOKUP(Produktionsår,Prislistetillæg!$A$4:$C$61,3,FALSE))</f>
        <v>47.061030398278561</v>
      </c>
    </row>
    <row r="15" spans="1:9" ht="12.75" customHeight="1">
      <c r="B15" s="17" t="s">
        <v>60</v>
      </c>
      <c r="C15" s="166" t="s">
        <v>61</v>
      </c>
      <c r="D15" s="166"/>
      <c r="E15" s="166"/>
      <c r="F15" s="18">
        <v>5.24</v>
      </c>
      <c r="G15" s="46">
        <f>F15*((D6*2)/1000)</f>
        <v>31.44</v>
      </c>
      <c r="H15" s="48">
        <f>G15*(VLOOKUP(OpdateretÅrstal,Prislistetillæg!$A$4:$C$61,3,FALSE)/VLOOKUP(Produktionsår,Prislistetillæg!$A$4:$C$61,3,FALSE))</f>
        <v>38.084911086792225</v>
      </c>
    </row>
    <row r="16" spans="1:9" ht="12.75" customHeight="1">
      <c r="B16" s="38"/>
      <c r="C16" s="167"/>
      <c r="D16" s="168"/>
      <c r="E16" s="169"/>
      <c r="F16" s="2"/>
      <c r="G16" s="20"/>
      <c r="H16" s="48"/>
    </row>
    <row r="17" spans="2:8" ht="12.75" customHeight="1" thickBot="1">
      <c r="B17" s="39"/>
      <c r="C17" s="170" t="s">
        <v>62</v>
      </c>
      <c r="D17" s="170"/>
      <c r="E17" s="170"/>
      <c r="F17" s="40"/>
      <c r="G17" s="47">
        <f>SUM(G10:G16)+(SUM(G10:G16)*H6)</f>
        <v>273.93275999999997</v>
      </c>
      <c r="H17" s="49">
        <f>G17*(VLOOKUP(OpdateretÅrstal,Prislistetillæg!$A$4:$C$61,3,FALSE)/VLOOKUP(Produktionsår,Prislistetillæg!$A$4:$C$61,3,FALSE))</f>
        <v>331.82903334477078</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188.50275999999997</v>
      </c>
      <c r="H28" s="56">
        <f>G28*(VLOOKUP(OpdateretÅrstal,Prislistetillæg!$A$4:$C$61,3,FALSE)/VLOOKUP(Produktionsår,Prislistetillæg!$A$4:$C$61,3,FALSE))</f>
        <v>228.34322055391007</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25">
    <tabColor theme="9" tint="-0.249977111117893"/>
  </sheetPr>
  <dimension ref="A1:I29"/>
  <sheetViews>
    <sheetView workbookViewId="0">
      <selection activeCell="C19" sqref="C19:E19"/>
    </sheetView>
  </sheetViews>
  <sheetFormatPr defaultRowHeight="12.75"/>
  <cols>
    <col min="3" max="3" width="12.25" customWidth="1"/>
    <col min="5" max="5" width="21.625" customWidth="1"/>
    <col min="6" max="8" width="10.5" bestFit="1" customWidth="1"/>
    <col min="9" max="9" width="9.5" bestFit="1" customWidth="1"/>
    <col min="10" max="11" width="12.125" bestFit="1" customWidth="1"/>
  </cols>
  <sheetData>
    <row r="1" spans="1:9" ht="13.5" thickBot="1">
      <c r="A1" s="184" t="s">
        <v>41</v>
      </c>
      <c r="B1" s="185"/>
      <c r="C1" s="185"/>
      <c r="D1" s="185"/>
      <c r="E1" s="74">
        <v>24</v>
      </c>
      <c r="F1" s="186" t="s">
        <v>42</v>
      </c>
      <c r="G1" s="186"/>
      <c r="H1" s="186"/>
      <c r="I1" s="186"/>
    </row>
    <row r="3" spans="1:9">
      <c r="A3" t="s">
        <v>43</v>
      </c>
      <c r="D3" s="19">
        <v>2014</v>
      </c>
      <c r="E3" t="s">
        <v>44</v>
      </c>
    </row>
    <row r="6" spans="1:9">
      <c r="B6" s="165" t="s">
        <v>45</v>
      </c>
      <c r="C6" s="165"/>
      <c r="D6" s="41">
        <v>4000</v>
      </c>
      <c r="E6" s="171" t="s">
        <v>69</v>
      </c>
      <c r="F6" s="172"/>
      <c r="G6" s="173"/>
      <c r="H6" s="50">
        <v>-0.08</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112.41</v>
      </c>
      <c r="G10" s="45">
        <f>F10</f>
        <v>112.41</v>
      </c>
      <c r="H10" s="48">
        <f>G10*(VLOOKUP(OpdateretÅrstal,Prislistetillæg!$A$4:$C$61,3,FALSE)/VLOOKUP(Produktionsår,Prislistetillæg!$A$4:$C$61,3,FALSE))</f>
        <v>136.16809336088787</v>
      </c>
    </row>
    <row r="11" spans="1:9" ht="12.75" customHeight="1">
      <c r="B11" s="17" t="s">
        <v>52</v>
      </c>
      <c r="C11" s="166" t="s">
        <v>53</v>
      </c>
      <c r="D11" s="166"/>
      <c r="E11" s="166"/>
      <c r="F11" s="18">
        <v>158.34</v>
      </c>
      <c r="G11" s="45">
        <f>F11</f>
        <v>158.34</v>
      </c>
      <c r="H11" s="48">
        <f>G11*(VLOOKUP(OpdateretÅrstal,Prislistetillæg!$A$4:$C$61,3,FALSE)/VLOOKUP(Produktionsår,Prislistetillæg!$A$4:$C$61,3,FALSE))</f>
        <v>191.80549686649749</v>
      </c>
    </row>
    <row r="12" spans="1:9" ht="12.75" customHeight="1">
      <c r="B12" s="17" t="s">
        <v>54</v>
      </c>
      <c r="C12" s="106" t="s">
        <v>55</v>
      </c>
      <c r="D12" s="107"/>
      <c r="E12" s="108"/>
      <c r="F12" s="37">
        <v>0.05</v>
      </c>
      <c r="G12" s="46">
        <f>(G11/100)*5</f>
        <v>7.9170000000000007</v>
      </c>
      <c r="H12" s="48">
        <f>G12*(VLOOKUP(OpdateretÅrstal,Prislistetillæg!$A$4:$C$61,3,FALSE)/VLOOKUP(Produktionsår,Prislistetillæg!$A$4:$C$61,3,FALSE))</f>
        <v>9.5902748433248757</v>
      </c>
    </row>
    <row r="13" spans="1:9" ht="12.75" customHeight="1">
      <c r="B13" s="17" t="s">
        <v>56</v>
      </c>
      <c r="C13" s="166" t="s">
        <v>57</v>
      </c>
      <c r="D13" s="166"/>
      <c r="E13" s="166"/>
      <c r="F13" s="18">
        <v>12.53</v>
      </c>
      <c r="G13" s="45">
        <f>F13</f>
        <v>12.53</v>
      </c>
      <c r="H13" s="48">
        <f>G13*(VLOOKUP(OpdateretÅrstal,Prislistetillæg!$A$4:$C$61,3,FALSE)/VLOOKUP(Produktionsår,Prislistetillæg!$A$4:$C$61,3,FALSE))</f>
        <v>15.178242236561914</v>
      </c>
    </row>
    <row r="14" spans="1:9" ht="12.75" customHeight="1">
      <c r="B14" s="17" t="s">
        <v>58</v>
      </c>
      <c r="C14" s="166" t="s">
        <v>59</v>
      </c>
      <c r="D14" s="166"/>
      <c r="E14" s="166"/>
      <c r="F14" s="18">
        <v>42.37</v>
      </c>
      <c r="G14" s="45">
        <f>F14</f>
        <v>42.37</v>
      </c>
      <c r="H14" s="48">
        <f>G14*(VLOOKUP(OpdateretÅrstal,Prislistetillæg!$A$4:$C$61,3,FALSE)/VLOOKUP(Produktionsår,Prislistetillæg!$A$4:$C$61,3,FALSE))</f>
        <v>51.32498990926802</v>
      </c>
    </row>
    <row r="15" spans="1:9" ht="12.75" customHeight="1">
      <c r="B15" s="17" t="s">
        <v>60</v>
      </c>
      <c r="C15" s="166" t="s">
        <v>61</v>
      </c>
      <c r="D15" s="166"/>
      <c r="E15" s="166"/>
      <c r="F15" s="18">
        <v>5.24</v>
      </c>
      <c r="G15" s="46">
        <f>F15*((D6*2)/1000)</f>
        <v>41.92</v>
      </c>
      <c r="H15" s="48">
        <f>G15*(VLOOKUP(OpdateretÅrstal,Prislistetillæg!$A$4:$C$61,3,FALSE)/VLOOKUP(Produktionsår,Prislistetillæg!$A$4:$C$61,3,FALSE))</f>
        <v>50.779881449056305</v>
      </c>
    </row>
    <row r="16" spans="1:9" ht="12.75" customHeight="1">
      <c r="B16" s="38"/>
      <c r="C16" s="167"/>
      <c r="D16" s="168"/>
      <c r="E16" s="169"/>
      <c r="F16" s="2"/>
      <c r="G16" s="20"/>
      <c r="H16" s="48"/>
    </row>
    <row r="17" spans="2:8" ht="12.75" customHeight="1" thickBot="1">
      <c r="B17" s="39"/>
      <c r="C17" s="170" t="s">
        <v>62</v>
      </c>
      <c r="D17" s="170"/>
      <c r="E17" s="170"/>
      <c r="F17" s="40"/>
      <c r="G17" s="47">
        <f>SUM(G10:G16)+(SUM(G10:G16)*H6)</f>
        <v>345.44803999999999</v>
      </c>
      <c r="H17" s="49">
        <f>G17*(VLOOKUP(OpdateretÅrstal,Prislistetillæg!$A$4:$C$61,3,FALSE)/VLOOKUP(Produktionsår,Prislistetillæg!$A$4:$C$61,3,FALSE))</f>
        <v>418.45922037234874</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233.03804</v>
      </c>
      <c r="H28" s="56">
        <f>G28*(VLOOKUP(OpdateretÅrstal,Prislistetillæg!$A$4:$C$61,3,FALSE)/VLOOKUP(Produktionsår,Prislistetillæg!$A$4:$C$61,3,FALSE))</f>
        <v>282.2911270114609</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26">
    <tabColor theme="9" tint="-0.249977111117893"/>
  </sheetPr>
  <dimension ref="A1:I29"/>
  <sheetViews>
    <sheetView workbookViewId="0">
      <selection activeCell="C19" sqref="C19:E19"/>
    </sheetView>
  </sheetViews>
  <sheetFormatPr defaultRowHeight="12.75"/>
  <cols>
    <col min="3" max="3" width="12.25" customWidth="1"/>
    <col min="5" max="5" width="21.625" customWidth="1"/>
    <col min="6" max="9" width="10.5" bestFit="1" customWidth="1"/>
    <col min="10" max="10" width="12.125" bestFit="1" customWidth="1"/>
    <col min="11" max="11" width="12" bestFit="1" customWidth="1"/>
  </cols>
  <sheetData>
    <row r="1" spans="1:9" ht="13.5" thickBot="1">
      <c r="A1" s="184" t="s">
        <v>41</v>
      </c>
      <c r="B1" s="185"/>
      <c r="C1" s="185"/>
      <c r="D1" s="185"/>
      <c r="E1" s="74">
        <v>25</v>
      </c>
      <c r="F1" s="186" t="s">
        <v>42</v>
      </c>
      <c r="G1" s="186"/>
      <c r="H1" s="186"/>
      <c r="I1" s="186"/>
    </row>
    <row r="3" spans="1:9">
      <c r="A3" t="s">
        <v>43</v>
      </c>
      <c r="D3" s="19">
        <v>2014</v>
      </c>
      <c r="E3" t="s">
        <v>44</v>
      </c>
    </row>
    <row r="6" spans="1:9">
      <c r="B6" s="165" t="s">
        <v>45</v>
      </c>
      <c r="C6" s="165"/>
      <c r="D6" s="41">
        <v>5000</v>
      </c>
      <c r="E6" s="171" t="s">
        <v>69</v>
      </c>
      <c r="F6" s="172"/>
      <c r="G6" s="173"/>
      <c r="H6" s="50">
        <v>-0.08</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134.88999999999999</v>
      </c>
      <c r="G10" s="45">
        <f>F10</f>
        <v>134.88999999999999</v>
      </c>
      <c r="H10" s="48">
        <f>G10*(VLOOKUP(OpdateretÅrstal,Prislistetillæg!$A$4:$C$61,3,FALSE)/VLOOKUP(Produktionsår,Prislistetillæg!$A$4:$C$61,3,FALSE))</f>
        <v>163.39928932879781</v>
      </c>
    </row>
    <row r="11" spans="1:9" ht="12.75" customHeight="1">
      <c r="B11" s="17" t="s">
        <v>52</v>
      </c>
      <c r="C11" s="166" t="s">
        <v>53</v>
      </c>
      <c r="D11" s="166"/>
      <c r="E11" s="166"/>
      <c r="F11" s="18">
        <v>193.96</v>
      </c>
      <c r="G11" s="45">
        <f>F11</f>
        <v>193.96</v>
      </c>
      <c r="H11" s="48">
        <f>G11*(VLOOKUP(OpdateretÅrstal,Prislistetillæg!$A$4:$C$61,3,FALSE)/VLOOKUP(Produktionsår,Prislistetillæg!$A$4:$C$61,3,FALSE))</f>
        <v>234.9538598725897</v>
      </c>
    </row>
    <row r="12" spans="1:9" ht="12.75" customHeight="1">
      <c r="B12" s="17" t="s">
        <v>54</v>
      </c>
      <c r="C12" s="106" t="s">
        <v>55</v>
      </c>
      <c r="D12" s="107"/>
      <c r="E12" s="108"/>
      <c r="F12" s="37">
        <v>0.05</v>
      </c>
      <c r="G12" s="46">
        <f>(G11/100)*5</f>
        <v>9.6980000000000004</v>
      </c>
      <c r="H12" s="48">
        <f>G12*(VLOOKUP(OpdateretÅrstal,Prislistetillæg!$A$4:$C$61,3,FALSE)/VLOOKUP(Produktionsår,Prislistetillæg!$A$4:$C$61,3,FALSE))</f>
        <v>11.747692993629485</v>
      </c>
    </row>
    <row r="13" spans="1:9" ht="12.75" customHeight="1">
      <c r="B13" s="17" t="s">
        <v>56</v>
      </c>
      <c r="C13" s="166" t="s">
        <v>57</v>
      </c>
      <c r="D13" s="166"/>
      <c r="E13" s="166"/>
      <c r="F13" s="18">
        <v>15.28</v>
      </c>
      <c r="G13" s="45">
        <f>F13</f>
        <v>15.28</v>
      </c>
      <c r="H13" s="48">
        <f>G13*(VLOOKUP(OpdateretÅrstal,Prislistetillæg!$A$4:$C$61,3,FALSE)/VLOOKUP(Produktionsår,Prislistetillæg!$A$4:$C$61,3,FALSE))</f>
        <v>18.509460604522431</v>
      </c>
    </row>
    <row r="14" spans="1:9" ht="12.75" customHeight="1">
      <c r="B14" s="17" t="s">
        <v>58</v>
      </c>
      <c r="C14" s="166" t="s">
        <v>59</v>
      </c>
      <c r="D14" s="166"/>
      <c r="E14" s="166"/>
      <c r="F14" s="18">
        <v>51.25</v>
      </c>
      <c r="G14" s="45">
        <f>F14</f>
        <v>51.25</v>
      </c>
      <c r="H14" s="48">
        <f>G14*(VLOOKUP(OpdateretÅrstal,Prislistetillæg!$A$4:$C$61,3,FALSE)/VLOOKUP(Produktionsår,Prislistetillæg!$A$4:$C$61,3,FALSE))</f>
        <v>62.08179685744598</v>
      </c>
    </row>
    <row r="15" spans="1:9" ht="12.75" customHeight="1">
      <c r="B15" s="17" t="s">
        <v>60</v>
      </c>
      <c r="C15" s="166" t="s">
        <v>61</v>
      </c>
      <c r="D15" s="166"/>
      <c r="E15" s="166"/>
      <c r="F15" s="18">
        <v>5.24</v>
      </c>
      <c r="G15" s="46">
        <f>F15*((D6*2)/1000)</f>
        <v>52.400000000000006</v>
      </c>
      <c r="H15" s="48">
        <f>G15*(VLOOKUP(OpdateretÅrstal,Prislistetillæg!$A$4:$C$61,3,FALSE)/VLOOKUP(Produktionsår,Prislistetillæg!$A$4:$C$61,3,FALSE))</f>
        <v>63.474851811320384</v>
      </c>
    </row>
    <row r="16" spans="1:9" ht="12.75" customHeight="1">
      <c r="B16" s="38"/>
      <c r="C16" s="167"/>
      <c r="D16" s="168"/>
      <c r="E16" s="169"/>
      <c r="F16" s="2"/>
      <c r="G16" s="20"/>
      <c r="H16" s="48"/>
    </row>
    <row r="17" spans="2:8" ht="12.75" customHeight="1" thickBot="1">
      <c r="B17" s="39"/>
      <c r="C17" s="170" t="s">
        <v>62</v>
      </c>
      <c r="D17" s="170"/>
      <c r="E17" s="170"/>
      <c r="F17" s="40"/>
      <c r="G17" s="47">
        <f>SUM(G10:G16)+(SUM(G10:G16)*H6)</f>
        <v>420.87975999999998</v>
      </c>
      <c r="H17" s="49">
        <f>G17*(VLOOKUP(OpdateretÅrstal,Prislistetillæg!$A$4:$C$61,3,FALSE)/VLOOKUP(Produktionsår,Prislistetillæg!$A$4:$C$61,3,FALSE))</f>
        <v>509.83359535084128</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285.98975999999999</v>
      </c>
      <c r="H28" s="56">
        <f>G28*(VLOOKUP(OpdateretÅrstal,Prislistetillæg!$A$4:$C$61,3,FALSE)/VLOOKUP(Produktionsår,Prislistetillæg!$A$4:$C$61,3,FALSE))</f>
        <v>346.43430602204353</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27">
    <tabColor theme="9" tint="-0.249977111117893"/>
  </sheetPr>
  <dimension ref="A1:I29"/>
  <sheetViews>
    <sheetView workbookViewId="0">
      <selection activeCell="C19" sqref="C19:E19"/>
    </sheetView>
  </sheetViews>
  <sheetFormatPr defaultRowHeight="12.75"/>
  <cols>
    <col min="3" max="3" width="12.25" customWidth="1"/>
    <col min="5" max="5" width="21.625" customWidth="1"/>
    <col min="6" max="9" width="10.5" bestFit="1" customWidth="1"/>
    <col min="10" max="10" width="12.125" bestFit="1" customWidth="1"/>
    <col min="11" max="11" width="12" bestFit="1" customWidth="1"/>
  </cols>
  <sheetData>
    <row r="1" spans="1:9" ht="13.5" thickBot="1">
      <c r="A1" s="184" t="s">
        <v>41</v>
      </c>
      <c r="B1" s="185"/>
      <c r="C1" s="185"/>
      <c r="D1" s="185"/>
      <c r="E1" s="74">
        <v>26</v>
      </c>
      <c r="F1" s="186" t="s">
        <v>42</v>
      </c>
      <c r="G1" s="186"/>
      <c r="H1" s="186"/>
      <c r="I1" s="186"/>
    </row>
    <row r="3" spans="1:9">
      <c r="A3" t="s">
        <v>43</v>
      </c>
      <c r="D3" s="19">
        <v>2014</v>
      </c>
      <c r="E3" t="s">
        <v>44</v>
      </c>
    </row>
    <row r="6" spans="1:9">
      <c r="B6" s="165" t="s">
        <v>45</v>
      </c>
      <c r="C6" s="165"/>
      <c r="D6" s="41">
        <v>6000</v>
      </c>
      <c r="E6" s="171" t="s">
        <v>69</v>
      </c>
      <c r="F6" s="172"/>
      <c r="G6" s="173"/>
      <c r="H6" s="50">
        <v>-0.08</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161.9</v>
      </c>
      <c r="G10" s="45">
        <f>F10</f>
        <v>161.9</v>
      </c>
      <c r="H10" s="48">
        <f>G10*(VLOOKUP(OpdateretÅrstal,Prislistetillæg!$A$4:$C$61,3,FALSE)/VLOOKUP(Produktionsår,Prislistetillæg!$A$4:$C$61,3,FALSE))</f>
        <v>196.11791046283912</v>
      </c>
    </row>
    <row r="11" spans="1:9" ht="12.75" customHeight="1">
      <c r="B11" s="17" t="s">
        <v>52</v>
      </c>
      <c r="C11" s="166" t="s">
        <v>53</v>
      </c>
      <c r="D11" s="166"/>
      <c r="E11" s="166"/>
      <c r="F11" s="18">
        <v>237.51</v>
      </c>
      <c r="G11" s="45">
        <f>F11</f>
        <v>237.51</v>
      </c>
      <c r="H11" s="48">
        <f>G11*(VLOOKUP(OpdateretÅrstal,Prislistetillæg!$A$4:$C$61,3,FALSE)/VLOOKUP(Produktionsår,Prislistetillæg!$A$4:$C$61,3,FALSE))</f>
        <v>287.70824529974624</v>
      </c>
    </row>
    <row r="12" spans="1:9" ht="12.75" customHeight="1">
      <c r="B12" s="17" t="s">
        <v>54</v>
      </c>
      <c r="C12" s="106" t="s">
        <v>55</v>
      </c>
      <c r="D12" s="107"/>
      <c r="E12" s="108"/>
      <c r="F12" s="37">
        <v>0.05</v>
      </c>
      <c r="G12" s="46">
        <f>(G11/100)*5</f>
        <v>11.875499999999999</v>
      </c>
      <c r="H12" s="48">
        <f>G12*(VLOOKUP(OpdateretÅrstal,Prislistetillæg!$A$4:$C$61,3,FALSE)/VLOOKUP(Produktionsår,Prislistetillæg!$A$4:$C$61,3,FALSE))</f>
        <v>14.385412264987311</v>
      </c>
    </row>
    <row r="13" spans="1:9" ht="12.75" customHeight="1">
      <c r="B13" s="17" t="s">
        <v>56</v>
      </c>
      <c r="C13" s="166" t="s">
        <v>57</v>
      </c>
      <c r="D13" s="166"/>
      <c r="E13" s="166"/>
      <c r="F13" s="18">
        <v>18.95</v>
      </c>
      <c r="G13" s="45">
        <f>F13</f>
        <v>18.95</v>
      </c>
      <c r="H13" s="48">
        <f>G13*(VLOOKUP(OpdateretÅrstal,Prislistetillæg!$A$4:$C$61,3,FALSE)/VLOOKUP(Produktionsår,Prislistetillæg!$A$4:$C$61,3,FALSE))</f>
        <v>22.955122935582462</v>
      </c>
    </row>
    <row r="14" spans="1:9" ht="12.75" customHeight="1">
      <c r="B14" s="17" t="s">
        <v>58</v>
      </c>
      <c r="C14" s="166" t="s">
        <v>59</v>
      </c>
      <c r="D14" s="166"/>
      <c r="E14" s="166"/>
      <c r="F14" s="18">
        <v>61.79</v>
      </c>
      <c r="G14" s="45">
        <f>F14</f>
        <v>61.79</v>
      </c>
      <c r="H14" s="48">
        <f>G14*(VLOOKUP(OpdateretÅrstal,Prislistetillæg!$A$4:$C$61,3,FALSE)/VLOOKUP(Produktionsår,Prislistetillæg!$A$4:$C$61,3,FALSE))</f>
        <v>74.849448347738289</v>
      </c>
    </row>
    <row r="15" spans="1:9" ht="12.75" customHeight="1">
      <c r="B15" s="17" t="s">
        <v>60</v>
      </c>
      <c r="C15" s="166" t="s">
        <v>61</v>
      </c>
      <c r="D15" s="166"/>
      <c r="E15" s="166"/>
      <c r="F15" s="18">
        <v>5.24</v>
      </c>
      <c r="G15" s="46">
        <f>F15*((D6*2)/1000)</f>
        <v>62.88</v>
      </c>
      <c r="H15" s="48">
        <f>G15*(VLOOKUP(OpdateretÅrstal,Prislistetillæg!$A$4:$C$61,3,FALSE)/VLOOKUP(Produktionsår,Prislistetillæg!$A$4:$C$61,3,FALSE))</f>
        <v>76.16982217358445</v>
      </c>
    </row>
    <row r="16" spans="1:9" ht="12.75" customHeight="1">
      <c r="B16" s="38"/>
      <c r="C16" s="167"/>
      <c r="D16" s="168"/>
      <c r="E16" s="169"/>
      <c r="F16" s="2"/>
      <c r="G16" s="20"/>
      <c r="H16" s="48"/>
    </row>
    <row r="17" spans="2:8" ht="12.75" customHeight="1" thickBot="1">
      <c r="B17" s="39"/>
      <c r="C17" s="170" t="s">
        <v>62</v>
      </c>
      <c r="D17" s="170"/>
      <c r="E17" s="170"/>
      <c r="F17" s="40"/>
      <c r="G17" s="47">
        <f>SUM(G10:G16)+(SUM(G10:G16)*H6)</f>
        <v>510.51305999999994</v>
      </c>
      <c r="H17" s="49">
        <f>G17*(VLOOKUP(OpdateretÅrstal,Prislistetillæg!$A$4:$C$61,3,FALSE)/VLOOKUP(Produktionsår,Prislistetillæg!$A$4:$C$61,3,FALSE))</f>
        <v>618.41108456571953</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348.6130599999999</v>
      </c>
      <c r="H28" s="56">
        <f>G28*(VLOOKUP(OpdateretÅrstal,Prislistetillæg!$A$4:$C$61,3,FALSE)/VLOOKUP(Produktionsår,Prislistetillæg!$A$4:$C$61,3,FALSE))</f>
        <v>422.29317410288041</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28">
    <tabColor theme="9" tint="-0.249977111117893"/>
  </sheetPr>
  <dimension ref="A1:I29"/>
  <sheetViews>
    <sheetView workbookViewId="0">
      <selection activeCell="C19" sqref="C19:E19"/>
    </sheetView>
  </sheetViews>
  <sheetFormatPr defaultRowHeight="12.75"/>
  <cols>
    <col min="3" max="3" width="12.25" customWidth="1"/>
    <col min="5" max="5" width="21.625" customWidth="1"/>
    <col min="6" max="8" width="10.5" bestFit="1" customWidth="1"/>
    <col min="9" max="9" width="9.5" bestFit="1" customWidth="1"/>
    <col min="10" max="11" width="12.125" bestFit="1" customWidth="1"/>
  </cols>
  <sheetData>
    <row r="1" spans="1:9" ht="13.5" thickBot="1">
      <c r="A1" s="184" t="s">
        <v>41</v>
      </c>
      <c r="B1" s="185"/>
      <c r="C1" s="185"/>
      <c r="D1" s="185"/>
      <c r="E1" s="74">
        <v>27</v>
      </c>
      <c r="F1" s="186" t="s">
        <v>42</v>
      </c>
      <c r="G1" s="186"/>
      <c r="H1" s="186"/>
      <c r="I1" s="186"/>
    </row>
    <row r="3" spans="1:9">
      <c r="A3" t="s">
        <v>43</v>
      </c>
      <c r="D3" s="19">
        <v>2014</v>
      </c>
      <c r="E3" t="s">
        <v>44</v>
      </c>
    </row>
    <row r="6" spans="1:9">
      <c r="B6" s="165" t="s">
        <v>45</v>
      </c>
      <c r="C6" s="165"/>
      <c r="D6" s="41">
        <v>7000</v>
      </c>
      <c r="E6" s="171" t="s">
        <v>69</v>
      </c>
      <c r="F6" s="172"/>
      <c r="G6" s="173"/>
      <c r="H6" s="50">
        <v>-0.08</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188.86</v>
      </c>
      <c r="G10" s="45">
        <f>F10</f>
        <v>188.86</v>
      </c>
      <c r="H10" s="48">
        <f>G10*(VLOOKUP(OpdateretÅrstal,Prislistetillæg!$A$4:$C$61,3,FALSE)/VLOOKUP(Produktionsår,Prislistetillæg!$A$4:$C$61,3,FALSE))</f>
        <v>228.77596399019021</v>
      </c>
    </row>
    <row r="11" spans="1:9" ht="12.75" customHeight="1">
      <c r="B11" s="17" t="s">
        <v>52</v>
      </c>
      <c r="C11" s="166" t="s">
        <v>53</v>
      </c>
      <c r="D11" s="166"/>
      <c r="E11" s="166"/>
      <c r="F11" s="18">
        <v>279.77</v>
      </c>
      <c r="G11" s="45">
        <f>F11</f>
        <v>279.77</v>
      </c>
      <c r="H11" s="48">
        <f>G11*(VLOOKUP(OpdateretÅrstal,Prislistetillæg!$A$4:$C$61,3,FALSE)/VLOOKUP(Produktionsår,Prislistetillæg!$A$4:$C$61,3,FALSE))</f>
        <v>338.89998647429582</v>
      </c>
    </row>
    <row r="12" spans="1:9" ht="12.75" customHeight="1">
      <c r="B12" s="17" t="s">
        <v>54</v>
      </c>
      <c r="C12" s="106" t="s">
        <v>55</v>
      </c>
      <c r="D12" s="107"/>
      <c r="E12" s="108"/>
      <c r="F12" s="37">
        <v>0.05</v>
      </c>
      <c r="G12" s="46">
        <f>(G11/100)*5</f>
        <v>13.988499999999998</v>
      </c>
      <c r="H12" s="48">
        <f>G12*(VLOOKUP(OpdateretÅrstal,Prislistetillæg!$A$4:$C$61,3,FALSE)/VLOOKUP(Produktionsår,Prislistetillæg!$A$4:$C$61,3,FALSE))</f>
        <v>16.944999323714789</v>
      </c>
    </row>
    <row r="13" spans="1:9" ht="12.75" customHeight="1">
      <c r="B13" s="17" t="s">
        <v>56</v>
      </c>
      <c r="C13" s="166" t="s">
        <v>57</v>
      </c>
      <c r="D13" s="166"/>
      <c r="E13" s="166"/>
      <c r="F13" s="18">
        <v>22.09</v>
      </c>
      <c r="G13" s="45">
        <f>F13</f>
        <v>22.09</v>
      </c>
      <c r="H13" s="48">
        <f>G13*(VLOOKUP(OpdateretÅrstal,Prislistetillæg!$A$4:$C$61,3,FALSE)/VLOOKUP(Produktionsår,Prislistetillæg!$A$4:$C$61,3,FALSE))</f>
        <v>26.758768635726472</v>
      </c>
    </row>
    <row r="14" spans="1:9" ht="12.75" customHeight="1">
      <c r="B14" s="17" t="s">
        <v>58</v>
      </c>
      <c r="C14" s="166" t="s">
        <v>59</v>
      </c>
      <c r="D14" s="166"/>
      <c r="E14" s="166"/>
      <c r="F14" s="18">
        <v>72.36</v>
      </c>
      <c r="G14" s="45">
        <f>F14</f>
        <v>72.36</v>
      </c>
      <c r="H14" s="48">
        <f>G14*(VLOOKUP(OpdateretÅrstal,Prislistetillæg!$A$4:$C$61,3,FALSE)/VLOOKUP(Produktionsår,Prislistetillæg!$A$4:$C$61,3,FALSE))</f>
        <v>87.653440402044708</v>
      </c>
    </row>
    <row r="15" spans="1:9" ht="12.75" customHeight="1">
      <c r="B15" s="17" t="s">
        <v>60</v>
      </c>
      <c r="C15" s="166" t="s">
        <v>61</v>
      </c>
      <c r="D15" s="166"/>
      <c r="E15" s="166"/>
      <c r="F15" s="18">
        <v>5.24</v>
      </c>
      <c r="G15" s="46">
        <f>F15*((D6*2)/1000)</f>
        <v>73.36</v>
      </c>
      <c r="H15" s="48">
        <f>G15*(VLOOKUP(OpdateretÅrstal,Prislistetillæg!$A$4:$C$61,3,FALSE)/VLOOKUP(Produktionsår,Prislistetillæg!$A$4:$C$61,3,FALSE))</f>
        <v>88.864792535848522</v>
      </c>
    </row>
    <row r="16" spans="1:9" ht="12.75" customHeight="1">
      <c r="B16" s="38"/>
      <c r="C16" s="167"/>
      <c r="D16" s="168"/>
      <c r="E16" s="169"/>
      <c r="F16" s="2"/>
      <c r="G16" s="20"/>
      <c r="H16" s="48"/>
    </row>
    <row r="17" spans="2:8" ht="12.75" customHeight="1" thickBot="1">
      <c r="B17" s="39"/>
      <c r="C17" s="170" t="s">
        <v>62</v>
      </c>
      <c r="D17" s="170"/>
      <c r="E17" s="170"/>
      <c r="F17" s="40"/>
      <c r="G17" s="47">
        <f>SUM(G10:G16)+(SUM(G10:G16)*H6)</f>
        <v>598.39422000000002</v>
      </c>
      <c r="H17" s="49">
        <f>G17*(VLOOKUP(OpdateretÅrstal,Prislistetillæg!$A$4:$C$61,3,FALSE)/VLOOKUP(Produktionsår,Prislistetillæg!$A$4:$C$61,3,FALSE))</f>
        <v>724.86611525287492</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409.53422</v>
      </c>
      <c r="H28" s="56">
        <f>G28*(VLOOKUP(OpdateretÅrstal,Prislistetillæg!$A$4:$C$61,3,FALSE)/VLOOKUP(Produktionsår,Prislistetillæg!$A$4:$C$61,3,FALSE))</f>
        <v>496.09015126268469</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29">
    <tabColor theme="9" tint="-0.249977111117893"/>
  </sheetPr>
  <dimension ref="A1:I29"/>
  <sheetViews>
    <sheetView workbookViewId="0">
      <selection activeCell="C19" sqref="C19:E19"/>
    </sheetView>
  </sheetViews>
  <sheetFormatPr defaultRowHeight="12.75"/>
  <cols>
    <col min="3" max="3" width="12.25" customWidth="1"/>
    <col min="5" max="5" width="21.625" customWidth="1"/>
    <col min="6" max="8" width="10.5" bestFit="1" customWidth="1"/>
    <col min="9" max="9" width="9.5" bestFit="1" customWidth="1"/>
    <col min="10" max="11" width="13.25" bestFit="1" customWidth="1"/>
  </cols>
  <sheetData>
    <row r="1" spans="1:9" ht="13.5" thickBot="1">
      <c r="A1" s="184" t="s">
        <v>41</v>
      </c>
      <c r="B1" s="185"/>
      <c r="C1" s="185"/>
      <c r="D1" s="185"/>
      <c r="E1" s="74">
        <v>28</v>
      </c>
      <c r="F1" s="186" t="s">
        <v>42</v>
      </c>
      <c r="G1" s="186"/>
      <c r="H1" s="186"/>
      <c r="I1" s="186"/>
    </row>
    <row r="3" spans="1:9">
      <c r="A3" t="s">
        <v>43</v>
      </c>
      <c r="D3" s="19">
        <v>2014</v>
      </c>
      <c r="E3" t="s">
        <v>44</v>
      </c>
    </row>
    <row r="6" spans="1:9">
      <c r="B6" s="165" t="s">
        <v>45</v>
      </c>
      <c r="C6" s="165"/>
      <c r="D6" s="41">
        <v>8000</v>
      </c>
      <c r="E6" s="171" t="s">
        <v>69</v>
      </c>
      <c r="F6" s="172"/>
      <c r="G6" s="173"/>
      <c r="H6" s="50">
        <v>-0.08</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215.84</v>
      </c>
      <c r="G10" s="45">
        <f>F10</f>
        <v>215.84</v>
      </c>
      <c r="H10" s="48">
        <f>G10*(VLOOKUP(OpdateretÅrstal,Prislistetillæg!$A$4:$C$61,3,FALSE)/VLOOKUP(Produktionsår,Prislistetillæg!$A$4:$C$61,3,FALSE))</f>
        <v>261.45824456021739</v>
      </c>
    </row>
    <row r="11" spans="1:9" ht="12.75" customHeight="1">
      <c r="B11" s="17" t="s">
        <v>52</v>
      </c>
      <c r="C11" s="166" t="s">
        <v>53</v>
      </c>
      <c r="D11" s="166"/>
      <c r="E11" s="166"/>
      <c r="F11" s="18">
        <v>327.73</v>
      </c>
      <c r="G11" s="45">
        <f>F11</f>
        <v>327.73</v>
      </c>
      <c r="H11" s="48">
        <f>G11*(VLOOKUP(OpdateretÅrstal,Prislistetillæg!$A$4:$C$61,3,FALSE)/VLOOKUP(Produktionsår,Prislistetillæg!$A$4:$C$61,3,FALSE))</f>
        <v>396.99643481152725</v>
      </c>
    </row>
    <row r="12" spans="1:9" ht="12.75" customHeight="1">
      <c r="B12" s="17" t="s">
        <v>54</v>
      </c>
      <c r="C12" s="106" t="s">
        <v>55</v>
      </c>
      <c r="D12" s="107"/>
      <c r="E12" s="108"/>
      <c r="F12" s="37">
        <v>0.05</v>
      </c>
      <c r="G12" s="46">
        <f>(G11/100)*5</f>
        <v>16.386500000000002</v>
      </c>
      <c r="H12" s="48">
        <f>G12*(VLOOKUP(OpdateretÅrstal,Prislistetillæg!$A$4:$C$61,3,FALSE)/VLOOKUP(Produktionsår,Prislistetillæg!$A$4:$C$61,3,FALSE))</f>
        <v>19.849821740576363</v>
      </c>
    </row>
    <row r="13" spans="1:9" ht="12.75" customHeight="1">
      <c r="B13" s="17" t="s">
        <v>56</v>
      </c>
      <c r="C13" s="166" t="s">
        <v>57</v>
      </c>
      <c r="D13" s="166"/>
      <c r="E13" s="166"/>
      <c r="F13" s="18">
        <v>25.23</v>
      </c>
      <c r="G13" s="45">
        <f>F13</f>
        <v>25.23</v>
      </c>
      <c r="H13" s="48">
        <f>G13*(VLOOKUP(OpdateretÅrstal,Prislistetillæg!$A$4:$C$61,3,FALSE)/VLOOKUP(Produktionsår,Prislistetillæg!$A$4:$C$61,3,FALSE))</f>
        <v>30.562414335870479</v>
      </c>
    </row>
    <row r="14" spans="1:9" ht="12.75" customHeight="1">
      <c r="B14" s="17" t="s">
        <v>58</v>
      </c>
      <c r="C14" s="166" t="s">
        <v>59</v>
      </c>
      <c r="D14" s="166"/>
      <c r="E14" s="166"/>
      <c r="F14" s="18">
        <v>82.9</v>
      </c>
      <c r="G14" s="45">
        <f>F14</f>
        <v>82.9</v>
      </c>
      <c r="H14" s="48">
        <f>G14*(VLOOKUP(OpdateretÅrstal,Prislistetillæg!$A$4:$C$61,3,FALSE)/VLOOKUP(Produktionsår,Prislistetillæg!$A$4:$C$61,3,FALSE))</f>
        <v>100.42109189233702</v>
      </c>
    </row>
    <row r="15" spans="1:9" ht="12.75" customHeight="1">
      <c r="B15" s="17" t="s">
        <v>60</v>
      </c>
      <c r="C15" s="166" t="s">
        <v>61</v>
      </c>
      <c r="D15" s="166"/>
      <c r="E15" s="166"/>
      <c r="F15" s="18">
        <v>5.24</v>
      </c>
      <c r="G15" s="46">
        <f>F15*((D6*2)/1000)</f>
        <v>83.84</v>
      </c>
      <c r="H15" s="48">
        <f>G15*(VLOOKUP(OpdateretÅrstal,Prislistetillæg!$A$4:$C$61,3,FALSE)/VLOOKUP(Produktionsår,Prislistetillæg!$A$4:$C$61,3,FALSE))</f>
        <v>101.55976289811261</v>
      </c>
    </row>
    <row r="16" spans="1:9" ht="12.75" customHeight="1">
      <c r="B16" s="38"/>
      <c r="C16" s="167"/>
      <c r="D16" s="168"/>
      <c r="E16" s="169"/>
      <c r="F16" s="2"/>
      <c r="G16" s="20"/>
      <c r="H16" s="48"/>
    </row>
    <row r="17" spans="2:8" ht="12.75" customHeight="1" thickBot="1">
      <c r="B17" s="39"/>
      <c r="C17" s="170" t="s">
        <v>62</v>
      </c>
      <c r="D17" s="170"/>
      <c r="E17" s="170"/>
      <c r="F17" s="40"/>
      <c r="G17" s="47">
        <f>SUM(G10:G16)+(SUM(G10:G16)*H6)</f>
        <v>691.77238</v>
      </c>
      <c r="H17" s="49">
        <f>G17*(VLOOKUP(OpdateretÅrstal,Prislistetillæg!$A$4:$C$61,3,FALSE)/VLOOKUP(Produktionsår,Prislistetillæg!$A$4:$C$61,3,FALSE))</f>
        <v>837.97994861954976</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475.93237999999997</v>
      </c>
      <c r="H28" s="56">
        <f>G28*(VLOOKUP(OpdateretÅrstal,Prislistetillæg!$A$4:$C$61,3,FALSE)/VLOOKUP(Produktionsår,Prislistetillæg!$A$4:$C$61,3,FALSE))</f>
        <v>576.52170405933236</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tabColor rgb="FFFF0000"/>
  </sheetPr>
  <dimension ref="A1:I29"/>
  <sheetViews>
    <sheetView workbookViewId="0">
      <selection activeCell="C19" sqref="C19:E19"/>
    </sheetView>
  </sheetViews>
  <sheetFormatPr defaultRowHeight="12.75"/>
  <cols>
    <col min="3" max="3" width="12.25" customWidth="1"/>
    <col min="5" max="5" width="21.625" customWidth="1"/>
    <col min="6" max="6" width="13.375" customWidth="1"/>
    <col min="7" max="7" width="13.625" customWidth="1"/>
    <col min="8" max="10" width="10.5" bestFit="1" customWidth="1"/>
    <col min="11" max="11" width="12" bestFit="1" customWidth="1"/>
  </cols>
  <sheetData>
    <row r="1" spans="1:9" ht="13.5" thickBot="1">
      <c r="A1" s="160" t="s">
        <v>41</v>
      </c>
      <c r="B1" s="161"/>
      <c r="C1" s="161"/>
      <c r="D1" s="161"/>
      <c r="E1" s="71">
        <v>2</v>
      </c>
      <c r="F1" s="162" t="s">
        <v>42</v>
      </c>
      <c r="G1" s="162"/>
      <c r="H1" s="162"/>
      <c r="I1" s="162"/>
    </row>
    <row r="3" spans="1:9">
      <c r="A3" t="s">
        <v>43</v>
      </c>
      <c r="D3" s="19">
        <v>2014</v>
      </c>
      <c r="E3" t="s">
        <v>44</v>
      </c>
    </row>
    <row r="6" spans="1:9">
      <c r="B6" s="165" t="s">
        <v>45</v>
      </c>
      <c r="C6" s="165"/>
      <c r="D6" s="41">
        <v>3000</v>
      </c>
      <c r="E6" s="171" t="s">
        <v>46</v>
      </c>
      <c r="F6" s="172"/>
      <c r="G6" s="173"/>
      <c r="H6" s="50">
        <v>0.05</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85.43</v>
      </c>
      <c r="G10" s="45">
        <f>F10</f>
        <v>85.43</v>
      </c>
      <c r="H10" s="48">
        <f>G10*(VLOOKUP(OpdateretÅrstal,Prislistetillæg!$A$4:$C$61,3,FALSE)/VLOOKUP(Produktionsår,Prislistetillæg!$A$4:$C$61,3,FALSE))</f>
        <v>103.48581279086069</v>
      </c>
    </row>
    <row r="11" spans="1:9" ht="12.75" customHeight="1">
      <c r="B11" s="17" t="s">
        <v>52</v>
      </c>
      <c r="C11" s="166" t="s">
        <v>53</v>
      </c>
      <c r="D11" s="166"/>
      <c r="E11" s="166"/>
      <c r="F11" s="18">
        <v>125.46</v>
      </c>
      <c r="G11" s="45">
        <f>F11</f>
        <v>125.46</v>
      </c>
      <c r="H11" s="48">
        <f>G11*(VLOOKUP(OpdateretÅrstal,Prislistetillæg!$A$4:$C$61,3,FALSE)/VLOOKUP(Produktionsår,Prislistetillæg!$A$4:$C$61,3,FALSE))</f>
        <v>151.97623870702776</v>
      </c>
    </row>
    <row r="12" spans="1:9" ht="12.75" customHeight="1">
      <c r="B12" s="17" t="s">
        <v>54</v>
      </c>
      <c r="C12" s="106" t="s">
        <v>55</v>
      </c>
      <c r="D12" s="107"/>
      <c r="E12" s="108"/>
      <c r="F12" s="37">
        <v>0.05</v>
      </c>
      <c r="G12" s="46">
        <f>(G11/100)*5</f>
        <v>6.2729999999999997</v>
      </c>
      <c r="H12" s="48">
        <f>G12*(VLOOKUP(OpdateretÅrstal,Prislistetillæg!$A$4:$C$61,3,FALSE)/VLOOKUP(Produktionsår,Prislistetillæg!$A$4:$C$61,3,FALSE))</f>
        <v>7.5988119353513879</v>
      </c>
    </row>
    <row r="13" spans="1:9" ht="12.75" customHeight="1">
      <c r="B13" s="17" t="s">
        <v>56</v>
      </c>
      <c r="C13" s="166" t="s">
        <v>57</v>
      </c>
      <c r="D13" s="166"/>
      <c r="E13" s="166"/>
      <c r="F13" s="18">
        <v>10.3</v>
      </c>
      <c r="G13" s="45">
        <f>F13</f>
        <v>10.3</v>
      </c>
      <c r="H13" s="48">
        <f>G13*(VLOOKUP(OpdateretÅrstal,Prislistetillæg!$A$4:$C$61,3,FALSE)/VLOOKUP(Produktionsår,Prislistetillæg!$A$4:$C$61,3,FALSE))</f>
        <v>12.476926978179389</v>
      </c>
    </row>
    <row r="14" spans="1:9" ht="12.75" customHeight="1">
      <c r="B14" s="17" t="s">
        <v>58</v>
      </c>
      <c r="C14" s="166" t="s">
        <v>59</v>
      </c>
      <c r="D14" s="166"/>
      <c r="E14" s="166"/>
      <c r="F14" s="18">
        <v>38.85</v>
      </c>
      <c r="G14" s="45">
        <f>F14</f>
        <v>38.85</v>
      </c>
      <c r="H14" s="48">
        <f>G14*(VLOOKUP(OpdateretÅrstal,Prislistetillæg!$A$4:$C$61,3,FALSE)/VLOOKUP(Produktionsår,Prislistetillæg!$A$4:$C$61,3,FALSE))</f>
        <v>47.061030398278561</v>
      </c>
    </row>
    <row r="15" spans="1:9" ht="12.75" customHeight="1">
      <c r="B15" s="17" t="s">
        <v>60</v>
      </c>
      <c r="C15" s="166" t="s">
        <v>61</v>
      </c>
      <c r="D15" s="166"/>
      <c r="E15" s="166"/>
      <c r="F15" s="18">
        <v>5.24</v>
      </c>
      <c r="G15" s="46">
        <f>F15*((D6*2)/1000)</f>
        <v>31.44</v>
      </c>
      <c r="H15" s="48">
        <f>G15*(VLOOKUP(OpdateretÅrstal,Prislistetillæg!$A$4:$C$61,3,FALSE)/VLOOKUP(Produktionsår,Prislistetillæg!$A$4:$C$61,3,FALSE))</f>
        <v>38.084911086792225</v>
      </c>
    </row>
    <row r="16" spans="1:9" ht="12.75" customHeight="1">
      <c r="B16" s="38"/>
      <c r="C16" s="167"/>
      <c r="D16" s="168"/>
      <c r="E16" s="169"/>
      <c r="F16" s="2"/>
      <c r="G16" s="20"/>
      <c r="H16" s="48"/>
    </row>
    <row r="17" spans="2:8" ht="12.75" customHeight="1" thickBot="1">
      <c r="B17" s="39"/>
      <c r="C17" s="170" t="s">
        <v>62</v>
      </c>
      <c r="D17" s="170"/>
      <c r="E17" s="170"/>
      <c r="F17" s="40"/>
      <c r="G17" s="47">
        <f>SUM(G10:G16)+(SUM(G10:G16)*H6)</f>
        <v>312.64064999999999</v>
      </c>
      <c r="H17" s="49">
        <f>G17*(VLOOKUP(OpdateretÅrstal,Prislistetillæg!$A$4:$C$61,3,FALSE)/VLOOKUP(Produktionsår,Prislistetillæg!$A$4:$C$61,3,FALSE))</f>
        <v>378.71791849131449</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227.21064999999999</v>
      </c>
      <c r="H28" s="56">
        <f>G28*(VLOOKUP(OpdateretÅrstal,Prislistetillæg!$A$4:$C$61,3,FALSE)/VLOOKUP(Produktionsår,Prislistetillæg!$A$4:$C$61,3,FALSE))</f>
        <v>275.23210570045381</v>
      </c>
    </row>
    <row r="29" spans="2:8" ht="12.75" customHeight="1"/>
  </sheetData>
  <mergeCells count="18">
    <mergeCell ref="C28:E28"/>
    <mergeCell ref="C13:E13"/>
    <mergeCell ref="C14:E14"/>
    <mergeCell ref="C15:E15"/>
    <mergeCell ref="C16:E16"/>
    <mergeCell ref="C17:E17"/>
    <mergeCell ref="C26:E27"/>
    <mergeCell ref="A1:D1"/>
    <mergeCell ref="F1:I1"/>
    <mergeCell ref="G26:G27"/>
    <mergeCell ref="B6:C6"/>
    <mergeCell ref="C19:E19"/>
    <mergeCell ref="E6:G6"/>
    <mergeCell ref="C9:E9"/>
    <mergeCell ref="C10:E10"/>
    <mergeCell ref="C11:E11"/>
    <mergeCell ref="C12:E12"/>
    <mergeCell ref="C8:E8"/>
  </mergeCell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30"/>
  <dimension ref="A1:I61"/>
  <sheetViews>
    <sheetView workbookViewId="0">
      <selection activeCell="C2" sqref="C2:I2"/>
    </sheetView>
  </sheetViews>
  <sheetFormatPr defaultRowHeight="12.75"/>
  <cols>
    <col min="2" max="3" width="9.5" bestFit="1" customWidth="1"/>
    <col min="11" max="11" width="10.125" bestFit="1" customWidth="1"/>
  </cols>
  <sheetData>
    <row r="1" spans="1:9">
      <c r="C1" s="163" t="s">
        <v>70</v>
      </c>
      <c r="D1" s="163"/>
      <c r="E1" s="163"/>
      <c r="F1" s="163"/>
      <c r="G1" s="163"/>
      <c r="H1" s="163"/>
      <c r="I1" s="163"/>
    </row>
    <row r="2" spans="1:9">
      <c r="C2" s="163" t="s">
        <v>71</v>
      </c>
      <c r="D2" s="163"/>
      <c r="E2" s="163"/>
      <c r="F2" s="163"/>
      <c r="G2" s="163"/>
      <c r="H2" s="163"/>
      <c r="I2" s="163"/>
    </row>
    <row r="4" spans="1:9" ht="39" customHeight="1">
      <c r="B4" s="21" t="str">
        <f>'[1]Prisliste tillæg'!$B$3</f>
        <v>Det aktuelle års tillæg</v>
      </c>
      <c r="C4" s="22" t="str">
        <f>'[1]Prisliste tillæg'!$C$3</f>
        <v>Samlet Prisliste tillæg</v>
      </c>
    </row>
    <row r="5" spans="1:9">
      <c r="A5">
        <f>'[1]Prisliste tillæg'!$A4</f>
        <v>2014</v>
      </c>
      <c r="B5" s="24">
        <f>'[1]Prisliste tillæg'!$B4</f>
        <v>1</v>
      </c>
      <c r="C5" s="23">
        <f>'[1]Prisliste tillæg'!$C4</f>
        <v>1</v>
      </c>
    </row>
    <row r="6" spans="1:9">
      <c r="A6">
        <f>'[1]Prisliste tillæg'!$A5</f>
        <v>2015</v>
      </c>
      <c r="B6" s="24">
        <f>'[1]Prisliste tillæg'!$B5</f>
        <v>1.014</v>
      </c>
      <c r="C6" s="23">
        <f>'[1]Prisliste tillæg'!$C5</f>
        <v>1.014</v>
      </c>
    </row>
    <row r="7" spans="1:9">
      <c r="A7">
        <f>'[1]Prisliste tillæg'!$A6</f>
        <v>2016</v>
      </c>
      <c r="B7" s="24">
        <f>'[1]Prisliste tillæg'!$B6</f>
        <v>1.0189999999999999</v>
      </c>
      <c r="C7" s="23">
        <f>'[1]Prisliste tillæg'!$C6</f>
        <v>1.033266</v>
      </c>
    </row>
    <row r="8" spans="1:9">
      <c r="A8">
        <f>'[1]Prisliste tillæg'!$A7</f>
        <v>2017</v>
      </c>
      <c r="B8" s="24">
        <f>'[1]Prisliste tillæg'!$B7</f>
        <v>1.018</v>
      </c>
      <c r="C8" s="23">
        <f>'[1]Prisliste tillæg'!$C7</f>
        <v>1.0518647880000001</v>
      </c>
    </row>
    <row r="9" spans="1:9">
      <c r="A9">
        <f>'[1]Prisliste tillæg'!$A8</f>
        <v>2018</v>
      </c>
      <c r="B9" s="24">
        <f>'[1]Prisliste tillæg'!$B8</f>
        <v>1.0189999999999999</v>
      </c>
      <c r="C9" s="23">
        <f>'[1]Prisliste tillæg'!$C8</f>
        <v>1.0718502189720001</v>
      </c>
    </row>
    <row r="10" spans="1:9">
      <c r="A10">
        <f>'[1]Prisliste tillæg'!$A9</f>
        <v>2019</v>
      </c>
      <c r="B10" s="24">
        <f>'[1]Prisliste tillæg'!$B9</f>
        <v>1.0209999999999999</v>
      </c>
      <c r="C10" s="23">
        <f>'[1]Prisliste tillæg'!$C9</f>
        <v>1.0943590735704121</v>
      </c>
    </row>
    <row r="11" spans="1:9">
      <c r="A11">
        <f>'[1]Prisliste tillæg'!$A10</f>
        <v>2020</v>
      </c>
      <c r="B11" s="24">
        <f>'[1]Prisliste tillæg'!$B10</f>
        <v>1.0209999999999999</v>
      </c>
      <c r="C11" s="23">
        <f>'[1]Prisliste tillæg'!$C10</f>
        <v>1.1173406141153905</v>
      </c>
    </row>
    <row r="12" spans="1:9">
      <c r="A12">
        <f>'[1]Prisliste tillæg'!$A11</f>
        <v>2021</v>
      </c>
      <c r="B12" s="24">
        <f>'[1]Prisliste tillæg'!$B11</f>
        <v>1.0209999999999999</v>
      </c>
      <c r="C12" s="23">
        <f>'[1]Prisliste tillæg'!$C11</f>
        <v>1.1408047670118135</v>
      </c>
    </row>
    <row r="13" spans="1:9">
      <c r="A13">
        <f>'[1]Prisliste tillæg'!$A12</f>
        <v>2022</v>
      </c>
      <c r="B13" s="24">
        <f>'[1]Prisliste tillæg'!$B12</f>
        <v>1.0209999999999999</v>
      </c>
      <c r="C13" s="23">
        <f>'[1]Prisliste tillæg'!$C12</f>
        <v>1.1647616671190615</v>
      </c>
    </row>
    <row r="14" spans="1:9">
      <c r="A14">
        <f>'[1]Prisliste tillæg'!$A13</f>
        <v>2023</v>
      </c>
      <c r="B14" s="24">
        <f>'[1]Prisliste tillæg'!$B13</f>
        <v>1.04</v>
      </c>
      <c r="C14" s="23">
        <f>'[1]Prisliste tillæg'!$C13</f>
        <v>1.211352133803824</v>
      </c>
    </row>
    <row r="15" spans="1:9">
      <c r="A15">
        <f>'[1]Prisliste tillæg'!$A14</f>
        <v>2024</v>
      </c>
      <c r="B15" s="24">
        <f>'[1]Prisliste tillæg'!$B14</f>
        <v>0</v>
      </c>
      <c r="C15" s="23">
        <f>'[1]Prisliste tillæg'!$C14</f>
        <v>0</v>
      </c>
    </row>
    <row r="16" spans="1:9">
      <c r="A16">
        <f>'[1]Prisliste tillæg'!$A15</f>
        <v>2025</v>
      </c>
      <c r="B16" s="24">
        <f>'[1]Prisliste tillæg'!$B15</f>
        <v>0</v>
      </c>
      <c r="C16" s="23">
        <f>'[1]Prisliste tillæg'!$C15</f>
        <v>0</v>
      </c>
    </row>
    <row r="17" spans="1:3">
      <c r="A17">
        <f>'[1]Prisliste tillæg'!$A16</f>
        <v>2026</v>
      </c>
      <c r="B17" s="24">
        <f>'[1]Prisliste tillæg'!$B16</f>
        <v>0</v>
      </c>
      <c r="C17" s="23">
        <f>'[1]Prisliste tillæg'!$C16</f>
        <v>0</v>
      </c>
    </row>
    <row r="18" spans="1:3">
      <c r="A18">
        <f>'[1]Prisliste tillæg'!$A17</f>
        <v>2027</v>
      </c>
      <c r="B18" s="24">
        <f>'[1]Prisliste tillæg'!$B17</f>
        <v>0</v>
      </c>
      <c r="C18" s="23">
        <f>'[1]Prisliste tillæg'!$C17</f>
        <v>0</v>
      </c>
    </row>
    <row r="19" spans="1:3">
      <c r="A19">
        <f>'[1]Prisliste tillæg'!$A18</f>
        <v>2028</v>
      </c>
      <c r="B19" s="24">
        <f>'[1]Prisliste tillæg'!$B18</f>
        <v>0</v>
      </c>
      <c r="C19" s="23">
        <f>'[1]Prisliste tillæg'!$C18</f>
        <v>0</v>
      </c>
    </row>
    <row r="20" spans="1:3">
      <c r="A20">
        <f>'[1]Prisliste tillæg'!$A19</f>
        <v>2029</v>
      </c>
      <c r="B20" s="24">
        <f>'[1]Prisliste tillæg'!$B19</f>
        <v>0</v>
      </c>
      <c r="C20" s="23">
        <f>'[1]Prisliste tillæg'!$C19</f>
        <v>0</v>
      </c>
    </row>
    <row r="21" spans="1:3">
      <c r="A21">
        <f>'[1]Prisliste tillæg'!$A20</f>
        <v>2030</v>
      </c>
      <c r="B21" s="24">
        <f>'[1]Prisliste tillæg'!$B20</f>
        <v>0</v>
      </c>
      <c r="C21" s="23">
        <f>'[1]Prisliste tillæg'!$C20</f>
        <v>0</v>
      </c>
    </row>
    <row r="22" spans="1:3">
      <c r="A22">
        <f>'[1]Prisliste tillæg'!$A21</f>
        <v>2031</v>
      </c>
      <c r="B22" s="24">
        <f>'[1]Prisliste tillæg'!$B21</f>
        <v>0</v>
      </c>
      <c r="C22" s="23">
        <f>'[1]Prisliste tillæg'!$C21</f>
        <v>0</v>
      </c>
    </row>
    <row r="23" spans="1:3">
      <c r="A23">
        <f>'[1]Prisliste tillæg'!$A22</f>
        <v>2032</v>
      </c>
      <c r="B23" s="24">
        <f>'[1]Prisliste tillæg'!$B22</f>
        <v>0</v>
      </c>
      <c r="C23" s="23">
        <f>'[1]Prisliste tillæg'!$C22</f>
        <v>0</v>
      </c>
    </row>
    <row r="24" spans="1:3">
      <c r="A24">
        <f>'[1]Prisliste tillæg'!$A23</f>
        <v>2033</v>
      </c>
      <c r="B24" s="24">
        <f>'[1]Prisliste tillæg'!$B23</f>
        <v>0</v>
      </c>
      <c r="C24" s="23">
        <f>'[1]Prisliste tillæg'!$C23</f>
        <v>0</v>
      </c>
    </row>
    <row r="25" spans="1:3">
      <c r="A25">
        <f>'[1]Prisliste tillæg'!$A24</f>
        <v>2034</v>
      </c>
      <c r="B25" s="24">
        <f>'[1]Prisliste tillæg'!$B24</f>
        <v>0</v>
      </c>
      <c r="C25" s="23">
        <f>'[1]Prisliste tillæg'!$C24</f>
        <v>0</v>
      </c>
    </row>
    <row r="26" spans="1:3">
      <c r="A26">
        <f>'[1]Prisliste tillæg'!$A25</f>
        <v>2035</v>
      </c>
      <c r="B26" s="24">
        <f>'[1]Prisliste tillæg'!$B25</f>
        <v>0</v>
      </c>
      <c r="C26" s="23">
        <f>'[1]Prisliste tillæg'!$C25</f>
        <v>0</v>
      </c>
    </row>
    <row r="27" spans="1:3">
      <c r="A27">
        <f>'[1]Prisliste tillæg'!$A26</f>
        <v>2036</v>
      </c>
      <c r="B27" s="24">
        <f>'[1]Prisliste tillæg'!$B26</f>
        <v>0</v>
      </c>
      <c r="C27" s="23">
        <f>'[1]Prisliste tillæg'!$C26</f>
        <v>0</v>
      </c>
    </row>
    <row r="28" spans="1:3">
      <c r="A28">
        <f>'[1]Prisliste tillæg'!$A27</f>
        <v>2037</v>
      </c>
      <c r="B28" s="24">
        <f>'[1]Prisliste tillæg'!$B27</f>
        <v>0</v>
      </c>
      <c r="C28" s="23">
        <f>'[1]Prisliste tillæg'!$C27</f>
        <v>0</v>
      </c>
    </row>
    <row r="29" spans="1:3">
      <c r="A29">
        <f>'[1]Prisliste tillæg'!$A28</f>
        <v>2038</v>
      </c>
      <c r="B29" s="24">
        <f>'[1]Prisliste tillæg'!$B28</f>
        <v>0</v>
      </c>
      <c r="C29" s="23">
        <f>'[1]Prisliste tillæg'!$C28</f>
        <v>0</v>
      </c>
    </row>
    <row r="30" spans="1:3">
      <c r="A30">
        <f>'[1]Prisliste tillæg'!$A29</f>
        <v>2039</v>
      </c>
      <c r="B30" s="24">
        <f>'[1]Prisliste tillæg'!$B29</f>
        <v>0</v>
      </c>
      <c r="C30" s="23">
        <f>'[1]Prisliste tillæg'!$C29</f>
        <v>0</v>
      </c>
    </row>
    <row r="31" spans="1:3">
      <c r="A31">
        <f>'[1]Prisliste tillæg'!$A30</f>
        <v>2040</v>
      </c>
      <c r="B31" s="24">
        <f>'[1]Prisliste tillæg'!$B30</f>
        <v>0</v>
      </c>
      <c r="C31" s="23">
        <f>'[1]Prisliste tillæg'!$C30</f>
        <v>0</v>
      </c>
    </row>
    <row r="32" spans="1:3">
      <c r="A32">
        <f>'[1]Prisliste tillæg'!$A31</f>
        <v>2041</v>
      </c>
      <c r="B32" s="24">
        <f>'[1]Prisliste tillæg'!$B31</f>
        <v>0</v>
      </c>
      <c r="C32" s="23">
        <f>'[1]Prisliste tillæg'!$C31</f>
        <v>0</v>
      </c>
    </row>
    <row r="33" spans="1:3">
      <c r="A33">
        <f>'[1]Prisliste tillæg'!$A32</f>
        <v>2042</v>
      </c>
      <c r="B33" s="24">
        <f>'[1]Prisliste tillæg'!$B32</f>
        <v>0</v>
      </c>
      <c r="C33" s="23">
        <f>'[1]Prisliste tillæg'!$C32</f>
        <v>0</v>
      </c>
    </row>
    <row r="34" spans="1:3">
      <c r="A34">
        <f>'[1]Prisliste tillæg'!$A33</f>
        <v>2043</v>
      </c>
      <c r="B34" s="24">
        <f>'[1]Prisliste tillæg'!$B33</f>
        <v>0</v>
      </c>
      <c r="C34" s="23">
        <f>'[1]Prisliste tillæg'!$C33</f>
        <v>0</v>
      </c>
    </row>
    <row r="35" spans="1:3">
      <c r="A35">
        <f>'[1]Prisliste tillæg'!$A34</f>
        <v>2044</v>
      </c>
      <c r="B35" s="24">
        <f>'[1]Prisliste tillæg'!$B34</f>
        <v>0</v>
      </c>
      <c r="C35" s="23">
        <f>'[1]Prisliste tillæg'!$C34</f>
        <v>0</v>
      </c>
    </row>
    <row r="36" spans="1:3">
      <c r="A36">
        <f>'[1]Prisliste tillæg'!$A35</f>
        <v>2045</v>
      </c>
      <c r="B36" s="24">
        <f>'[1]Prisliste tillæg'!$B35</f>
        <v>0</v>
      </c>
      <c r="C36" s="23">
        <f>'[1]Prisliste tillæg'!$C35</f>
        <v>0</v>
      </c>
    </row>
    <row r="37" spans="1:3">
      <c r="A37">
        <f>'[1]Prisliste tillæg'!$A36</f>
        <v>2046</v>
      </c>
      <c r="B37" s="24">
        <f>'[1]Prisliste tillæg'!$B36</f>
        <v>0</v>
      </c>
      <c r="C37" s="23">
        <f>'[1]Prisliste tillæg'!$C36</f>
        <v>0</v>
      </c>
    </row>
    <row r="38" spans="1:3">
      <c r="A38">
        <f>'[1]Prisliste tillæg'!$A37</f>
        <v>2047</v>
      </c>
      <c r="B38" s="24">
        <f>'[1]Prisliste tillæg'!$B37</f>
        <v>0</v>
      </c>
      <c r="C38" s="23">
        <f>'[1]Prisliste tillæg'!$C37</f>
        <v>0</v>
      </c>
    </row>
    <row r="39" spans="1:3">
      <c r="A39">
        <f>'[1]Prisliste tillæg'!$A38</f>
        <v>2048</v>
      </c>
      <c r="B39" s="24">
        <f>'[1]Prisliste tillæg'!$B38</f>
        <v>0</v>
      </c>
      <c r="C39" s="23">
        <f>'[1]Prisliste tillæg'!$C38</f>
        <v>0</v>
      </c>
    </row>
    <row r="40" spans="1:3">
      <c r="A40">
        <f>'[1]Prisliste tillæg'!$A39</f>
        <v>2049</v>
      </c>
      <c r="B40" s="24">
        <f>'[1]Prisliste tillæg'!$B39</f>
        <v>0</v>
      </c>
      <c r="C40" s="23">
        <f>'[1]Prisliste tillæg'!$C39</f>
        <v>0</v>
      </c>
    </row>
    <row r="41" spans="1:3">
      <c r="A41">
        <f>'[1]Prisliste tillæg'!$A40</f>
        <v>2050</v>
      </c>
      <c r="B41" s="24">
        <f>'[1]Prisliste tillæg'!$B40</f>
        <v>0</v>
      </c>
      <c r="C41" s="23">
        <f>'[1]Prisliste tillæg'!$C40</f>
        <v>0</v>
      </c>
    </row>
    <row r="42" spans="1:3">
      <c r="A42">
        <f>'[1]Prisliste tillæg'!$A41</f>
        <v>2051</v>
      </c>
      <c r="B42" s="24">
        <f>'[1]Prisliste tillæg'!$B41</f>
        <v>0</v>
      </c>
      <c r="C42" s="23">
        <f>'[1]Prisliste tillæg'!$C41</f>
        <v>0</v>
      </c>
    </row>
    <row r="43" spans="1:3">
      <c r="A43">
        <f>'[1]Prisliste tillæg'!$A42</f>
        <v>2052</v>
      </c>
      <c r="B43" s="24">
        <f>'[1]Prisliste tillæg'!$B42</f>
        <v>0</v>
      </c>
      <c r="C43" s="23">
        <f>'[1]Prisliste tillæg'!$C42</f>
        <v>0</v>
      </c>
    </row>
    <row r="44" spans="1:3">
      <c r="A44">
        <f>'[1]Prisliste tillæg'!$A43</f>
        <v>2053</v>
      </c>
      <c r="B44" s="24">
        <f>'[1]Prisliste tillæg'!$B43</f>
        <v>0</v>
      </c>
      <c r="C44" s="23">
        <f>'[1]Prisliste tillæg'!$C43</f>
        <v>0</v>
      </c>
    </row>
    <row r="45" spans="1:3">
      <c r="A45">
        <f>'[1]Prisliste tillæg'!$A44</f>
        <v>2054</v>
      </c>
      <c r="B45" s="24">
        <f>'[1]Prisliste tillæg'!$B44</f>
        <v>0</v>
      </c>
      <c r="C45" s="23">
        <f>'[1]Prisliste tillæg'!$C44</f>
        <v>0</v>
      </c>
    </row>
    <row r="46" spans="1:3">
      <c r="A46">
        <f>'[1]Prisliste tillæg'!$A45</f>
        <v>2055</v>
      </c>
      <c r="B46" s="24">
        <f>'[1]Prisliste tillæg'!$B45</f>
        <v>0</v>
      </c>
      <c r="C46" s="23">
        <f>'[1]Prisliste tillæg'!$C45</f>
        <v>0</v>
      </c>
    </row>
    <row r="47" spans="1:3">
      <c r="A47">
        <f>'[1]Prisliste tillæg'!$A46</f>
        <v>2056</v>
      </c>
      <c r="B47" s="24">
        <f>'[1]Prisliste tillæg'!$B46</f>
        <v>0</v>
      </c>
      <c r="C47" s="23">
        <f>'[1]Prisliste tillæg'!$C46</f>
        <v>0</v>
      </c>
    </row>
    <row r="48" spans="1:3">
      <c r="A48">
        <f>'[1]Prisliste tillæg'!$A47</f>
        <v>2057</v>
      </c>
      <c r="B48" s="24">
        <f>'[1]Prisliste tillæg'!$B47</f>
        <v>0</v>
      </c>
      <c r="C48" s="23">
        <f>'[1]Prisliste tillæg'!$C47</f>
        <v>0</v>
      </c>
    </row>
    <row r="49" spans="1:3">
      <c r="A49">
        <f>'[1]Prisliste tillæg'!$A48</f>
        <v>2058</v>
      </c>
      <c r="B49" s="24">
        <f>'[1]Prisliste tillæg'!$B48</f>
        <v>0</v>
      </c>
      <c r="C49" s="23">
        <f>'[1]Prisliste tillæg'!$C48</f>
        <v>0</v>
      </c>
    </row>
    <row r="50" spans="1:3">
      <c r="A50">
        <f>'[1]Prisliste tillæg'!$A49</f>
        <v>2059</v>
      </c>
      <c r="B50" s="24">
        <f>'[1]Prisliste tillæg'!$B49</f>
        <v>0</v>
      </c>
      <c r="C50" s="23">
        <f>'[1]Prisliste tillæg'!$C49</f>
        <v>0</v>
      </c>
    </row>
    <row r="51" spans="1:3">
      <c r="A51">
        <f>'[1]Prisliste tillæg'!$A50</f>
        <v>2060</v>
      </c>
      <c r="B51" s="24">
        <f>'[1]Prisliste tillæg'!$B50</f>
        <v>0</v>
      </c>
      <c r="C51" s="23">
        <f>'[1]Prisliste tillæg'!$C50</f>
        <v>0</v>
      </c>
    </row>
    <row r="52" spans="1:3">
      <c r="A52">
        <f>'[1]Prisliste tillæg'!$A51</f>
        <v>2061</v>
      </c>
      <c r="B52" s="24">
        <f>'[1]Prisliste tillæg'!$B51</f>
        <v>0</v>
      </c>
      <c r="C52" s="23">
        <f>'[1]Prisliste tillæg'!$C51</f>
        <v>0</v>
      </c>
    </row>
    <row r="53" spans="1:3">
      <c r="A53">
        <f>'[1]Prisliste tillæg'!$A52</f>
        <v>2062</v>
      </c>
      <c r="B53" s="24">
        <f>'[1]Prisliste tillæg'!$B52</f>
        <v>0</v>
      </c>
      <c r="C53" s="23">
        <f>'[1]Prisliste tillæg'!$C52</f>
        <v>0</v>
      </c>
    </row>
    <row r="54" spans="1:3">
      <c r="A54">
        <f>'[1]Prisliste tillæg'!$A53</f>
        <v>2063</v>
      </c>
      <c r="B54" s="24">
        <f>'[1]Prisliste tillæg'!$B53</f>
        <v>0</v>
      </c>
      <c r="C54" s="23">
        <f>'[1]Prisliste tillæg'!$C53</f>
        <v>0</v>
      </c>
    </row>
    <row r="55" spans="1:3">
      <c r="A55">
        <f>'[1]Prisliste tillæg'!$A54</f>
        <v>2064</v>
      </c>
      <c r="B55" s="24">
        <f>'[1]Prisliste tillæg'!$B54</f>
        <v>0</v>
      </c>
      <c r="C55" s="23">
        <f>'[1]Prisliste tillæg'!$C54</f>
        <v>0</v>
      </c>
    </row>
    <row r="56" spans="1:3">
      <c r="A56">
        <f>'[1]Prisliste tillæg'!$A55</f>
        <v>2065</v>
      </c>
      <c r="B56" s="24">
        <f>'[1]Prisliste tillæg'!$B55</f>
        <v>0</v>
      </c>
      <c r="C56" s="23">
        <f>'[1]Prisliste tillæg'!$C55</f>
        <v>0</v>
      </c>
    </row>
    <row r="57" spans="1:3">
      <c r="A57">
        <f>'[1]Prisliste tillæg'!$A56</f>
        <v>2066</v>
      </c>
      <c r="B57" s="24">
        <f>'[1]Prisliste tillæg'!$B56</f>
        <v>0</v>
      </c>
      <c r="C57" s="23">
        <f>'[1]Prisliste tillæg'!$C56</f>
        <v>0</v>
      </c>
    </row>
    <row r="58" spans="1:3">
      <c r="A58">
        <f>'[1]Prisliste tillæg'!$A57</f>
        <v>2067</v>
      </c>
      <c r="B58" s="24">
        <f>'[1]Prisliste tillæg'!$B57</f>
        <v>0</v>
      </c>
      <c r="C58" s="23">
        <f>'[1]Prisliste tillæg'!$C57</f>
        <v>0</v>
      </c>
    </row>
    <row r="59" spans="1:3">
      <c r="A59">
        <f>'[1]Prisliste tillæg'!$A58</f>
        <v>2068</v>
      </c>
      <c r="B59" s="24">
        <f>'[1]Prisliste tillæg'!$B58</f>
        <v>0</v>
      </c>
      <c r="C59" s="23">
        <f>'[1]Prisliste tillæg'!$C58</f>
        <v>0</v>
      </c>
    </row>
    <row r="60" spans="1:3">
      <c r="A60">
        <f>'[1]Prisliste tillæg'!$A59</f>
        <v>2069</v>
      </c>
      <c r="B60" s="24">
        <f>'[1]Prisliste tillæg'!$B59</f>
        <v>0</v>
      </c>
      <c r="C60" s="23">
        <f>'[1]Prisliste tillæg'!$C59</f>
        <v>0</v>
      </c>
    </row>
    <row r="61" spans="1:3">
      <c r="A61">
        <f>'[1]Prisliste tillæg'!$A60</f>
        <v>2070</v>
      </c>
      <c r="B61" s="24">
        <f>'[1]Prisliste tillæg'!$B60</f>
        <v>0</v>
      </c>
      <c r="C61" s="23">
        <f>'[1]Prisliste tillæg'!$C60</f>
        <v>0</v>
      </c>
    </row>
  </sheetData>
  <mergeCells count="2">
    <mergeCell ref="C1:I1"/>
    <mergeCell ref="C2: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rgb="FFFF0000"/>
  </sheetPr>
  <dimension ref="A1:I29"/>
  <sheetViews>
    <sheetView workbookViewId="0">
      <selection activeCell="C19" sqref="C19:E19"/>
    </sheetView>
  </sheetViews>
  <sheetFormatPr defaultRowHeight="12.75"/>
  <cols>
    <col min="3" max="3" width="12.25" customWidth="1"/>
    <col min="5" max="5" width="21.625" customWidth="1"/>
    <col min="6" max="6" width="13.375" customWidth="1"/>
    <col min="7" max="7" width="13.625" customWidth="1"/>
    <col min="8" max="8" width="10.5" bestFit="1" customWidth="1"/>
    <col min="9" max="9" width="9.5" bestFit="1" customWidth="1"/>
    <col min="10" max="11" width="10.5" bestFit="1" customWidth="1"/>
  </cols>
  <sheetData>
    <row r="1" spans="1:9" ht="13.5" thickBot="1">
      <c r="A1" s="160" t="s">
        <v>41</v>
      </c>
      <c r="B1" s="161"/>
      <c r="C1" s="161"/>
      <c r="D1" s="161"/>
      <c r="E1" s="71">
        <v>3</v>
      </c>
      <c r="F1" s="162" t="s">
        <v>42</v>
      </c>
      <c r="G1" s="162"/>
      <c r="H1" s="162"/>
      <c r="I1" s="162"/>
    </row>
    <row r="3" spans="1:9">
      <c r="A3" t="s">
        <v>43</v>
      </c>
      <c r="D3" s="19">
        <v>2014</v>
      </c>
      <c r="E3" t="s">
        <v>44</v>
      </c>
    </row>
    <row r="6" spans="1:9">
      <c r="B6" s="165" t="s">
        <v>45</v>
      </c>
      <c r="C6" s="165"/>
      <c r="D6" s="41">
        <v>4000</v>
      </c>
      <c r="E6" s="171" t="s">
        <v>46</v>
      </c>
      <c r="F6" s="172"/>
      <c r="G6" s="173"/>
      <c r="H6" s="50">
        <v>0.05</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112.41</v>
      </c>
      <c r="G10" s="45">
        <f>F10</f>
        <v>112.41</v>
      </c>
      <c r="H10" s="48">
        <f>G10*(VLOOKUP(OpdateretÅrstal,Prislistetillæg!$A$4:$C$61,3,FALSE)/VLOOKUP(Produktionsår,Prislistetillæg!$A$4:$C$61,3,FALSE))</f>
        <v>136.16809336088787</v>
      </c>
    </row>
    <row r="11" spans="1:9" ht="12.75" customHeight="1">
      <c r="B11" s="17" t="s">
        <v>52</v>
      </c>
      <c r="C11" s="166" t="s">
        <v>53</v>
      </c>
      <c r="D11" s="166"/>
      <c r="E11" s="166"/>
      <c r="F11" s="18">
        <v>158.34</v>
      </c>
      <c r="G11" s="45">
        <f>F11</f>
        <v>158.34</v>
      </c>
      <c r="H11" s="48">
        <f>G11*(VLOOKUP(OpdateretÅrstal,Prislistetillæg!$A$4:$C$61,3,FALSE)/VLOOKUP(Produktionsår,Prislistetillæg!$A$4:$C$61,3,FALSE))</f>
        <v>191.80549686649749</v>
      </c>
    </row>
    <row r="12" spans="1:9" ht="12.75" customHeight="1">
      <c r="B12" s="17" t="s">
        <v>54</v>
      </c>
      <c r="C12" s="106" t="s">
        <v>55</v>
      </c>
      <c r="D12" s="107"/>
      <c r="E12" s="108"/>
      <c r="F12" s="37">
        <v>0.05</v>
      </c>
      <c r="G12" s="46">
        <f>(G11/100)*5</f>
        <v>7.9170000000000007</v>
      </c>
      <c r="H12" s="48">
        <f>G12*(VLOOKUP(OpdateretÅrstal,Prislistetillæg!$A$4:$C$61,3,FALSE)/VLOOKUP(Produktionsår,Prislistetillæg!$A$4:$C$61,3,FALSE))</f>
        <v>9.5902748433248757</v>
      </c>
    </row>
    <row r="13" spans="1:9" ht="12.75" customHeight="1">
      <c r="B13" s="17" t="s">
        <v>56</v>
      </c>
      <c r="C13" s="166" t="s">
        <v>57</v>
      </c>
      <c r="D13" s="166"/>
      <c r="E13" s="166"/>
      <c r="F13" s="18">
        <v>12.53</v>
      </c>
      <c r="G13" s="45">
        <f>F13</f>
        <v>12.53</v>
      </c>
      <c r="H13" s="48">
        <f>G13*(VLOOKUP(OpdateretÅrstal,Prislistetillæg!$A$4:$C$61,3,FALSE)/VLOOKUP(Produktionsår,Prislistetillæg!$A$4:$C$61,3,FALSE))</f>
        <v>15.178242236561914</v>
      </c>
    </row>
    <row r="14" spans="1:9" ht="12.75" customHeight="1">
      <c r="B14" s="17" t="s">
        <v>58</v>
      </c>
      <c r="C14" s="166" t="s">
        <v>59</v>
      </c>
      <c r="D14" s="166"/>
      <c r="E14" s="166"/>
      <c r="F14" s="18">
        <v>42.37</v>
      </c>
      <c r="G14" s="45">
        <f>F14</f>
        <v>42.37</v>
      </c>
      <c r="H14" s="48">
        <f>G14*(VLOOKUP(OpdateretÅrstal,Prislistetillæg!$A$4:$C$61,3,FALSE)/VLOOKUP(Produktionsår,Prislistetillæg!$A$4:$C$61,3,FALSE))</f>
        <v>51.32498990926802</v>
      </c>
    </row>
    <row r="15" spans="1:9" ht="12.75" customHeight="1">
      <c r="B15" s="17" t="s">
        <v>60</v>
      </c>
      <c r="C15" s="166" t="s">
        <v>61</v>
      </c>
      <c r="D15" s="166"/>
      <c r="E15" s="166"/>
      <c r="F15" s="18">
        <v>5.24</v>
      </c>
      <c r="G15" s="46">
        <f>F15*((D6*2)/1000)</f>
        <v>41.92</v>
      </c>
      <c r="H15" s="48">
        <f>G15*(VLOOKUP(OpdateretÅrstal,Prislistetillæg!$A$4:$C$61,3,FALSE)/VLOOKUP(Produktionsår,Prislistetillæg!$A$4:$C$61,3,FALSE))</f>
        <v>50.779881449056305</v>
      </c>
    </row>
    <row r="16" spans="1:9" ht="12.75" customHeight="1">
      <c r="B16" s="38"/>
      <c r="C16" s="167"/>
      <c r="D16" s="168"/>
      <c r="E16" s="169"/>
      <c r="F16" s="2"/>
      <c r="G16" s="20"/>
      <c r="H16" s="48"/>
    </row>
    <row r="17" spans="2:8" ht="12.75" customHeight="1" thickBot="1">
      <c r="B17" s="39"/>
      <c r="C17" s="170" t="s">
        <v>62</v>
      </c>
      <c r="D17" s="170"/>
      <c r="E17" s="170"/>
      <c r="F17" s="40"/>
      <c r="G17" s="47">
        <f>SUM(G10:G16)+(SUM(G10:G16)*H6)</f>
        <v>394.26134999999999</v>
      </c>
      <c r="H17" s="49">
        <f>G17*(VLOOKUP(OpdateretÅrstal,Prislistetillæg!$A$4:$C$61,3,FALSE)/VLOOKUP(Produktionsår,Prislistetillæg!$A$4:$C$61,3,FALSE))</f>
        <v>477.58932759887625</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281.85135000000002</v>
      </c>
      <c r="H28" s="56">
        <f>G28*(VLOOKUP(OpdateretÅrstal,Prislistetillæg!$A$4:$C$61,3,FALSE)/VLOOKUP(Produktionsår,Prislistetillæg!$A$4:$C$61,3,FALSE))</f>
        <v>341.42123423798847</v>
      </c>
    </row>
    <row r="29" spans="2:8" ht="12.75" customHeight="1"/>
  </sheetData>
  <mergeCells count="18">
    <mergeCell ref="C28:E28"/>
    <mergeCell ref="C13:E13"/>
    <mergeCell ref="C14:E14"/>
    <mergeCell ref="C15:E15"/>
    <mergeCell ref="C16:E16"/>
    <mergeCell ref="C17:E17"/>
    <mergeCell ref="C26:E27"/>
    <mergeCell ref="A1:D1"/>
    <mergeCell ref="F1:I1"/>
    <mergeCell ref="G26:G27"/>
    <mergeCell ref="B6:C6"/>
    <mergeCell ref="C19:E19"/>
    <mergeCell ref="E6:G6"/>
    <mergeCell ref="C9:E9"/>
    <mergeCell ref="C10:E10"/>
    <mergeCell ref="C11:E11"/>
    <mergeCell ref="C12:E12"/>
    <mergeCell ref="C8:E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FF0000"/>
  </sheetPr>
  <dimension ref="A1:I29"/>
  <sheetViews>
    <sheetView workbookViewId="0">
      <selection activeCell="C19" sqref="C19:E19"/>
    </sheetView>
  </sheetViews>
  <sheetFormatPr defaultRowHeight="12.75"/>
  <cols>
    <col min="3" max="3" width="12.25" customWidth="1"/>
    <col min="5" max="5" width="21.625" customWidth="1"/>
    <col min="6" max="6" width="13.375" customWidth="1"/>
    <col min="7" max="7" width="13.625" customWidth="1"/>
    <col min="8" max="8" width="10.5" bestFit="1" customWidth="1"/>
    <col min="9" max="9" width="9.5" bestFit="1" customWidth="1"/>
    <col min="10" max="11" width="12.125" bestFit="1" customWidth="1"/>
  </cols>
  <sheetData>
    <row r="1" spans="1:9" ht="13.5" thickBot="1">
      <c r="A1" s="160" t="s">
        <v>41</v>
      </c>
      <c r="B1" s="161"/>
      <c r="C1" s="161"/>
      <c r="D1" s="161"/>
      <c r="E1" s="71">
        <v>4</v>
      </c>
      <c r="F1" s="162" t="s">
        <v>42</v>
      </c>
      <c r="G1" s="162"/>
      <c r="H1" s="162"/>
      <c r="I1" s="162"/>
    </row>
    <row r="3" spans="1:9">
      <c r="A3" t="s">
        <v>43</v>
      </c>
      <c r="D3" s="19">
        <v>2014</v>
      </c>
      <c r="E3" t="s">
        <v>44</v>
      </c>
    </row>
    <row r="6" spans="1:9">
      <c r="B6" s="165" t="s">
        <v>45</v>
      </c>
      <c r="C6" s="165"/>
      <c r="D6" s="41">
        <v>5000</v>
      </c>
      <c r="E6" s="171" t="s">
        <v>46</v>
      </c>
      <c r="F6" s="172"/>
      <c r="G6" s="173"/>
      <c r="H6" s="50">
        <v>0.05</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134.88999999999999</v>
      </c>
      <c r="G10" s="45">
        <f>F10</f>
        <v>134.88999999999999</v>
      </c>
      <c r="H10" s="48">
        <f>G10*(VLOOKUP(OpdateretÅrstal,Prislistetillæg!$A$4:$C$61,3,FALSE)/VLOOKUP(Produktionsår,Prislistetillæg!$A$4:$C$61,3,FALSE))</f>
        <v>163.39928932879781</v>
      </c>
    </row>
    <row r="11" spans="1:9" ht="12.75" customHeight="1">
      <c r="B11" s="17" t="s">
        <v>52</v>
      </c>
      <c r="C11" s="166" t="s">
        <v>53</v>
      </c>
      <c r="D11" s="166"/>
      <c r="E11" s="166"/>
      <c r="F11" s="18">
        <v>193.96</v>
      </c>
      <c r="G11" s="45">
        <f>F11</f>
        <v>193.96</v>
      </c>
      <c r="H11" s="48">
        <f>G11*(VLOOKUP(OpdateretÅrstal,Prislistetillæg!$A$4:$C$61,3,FALSE)/VLOOKUP(Produktionsår,Prislistetillæg!$A$4:$C$61,3,FALSE))</f>
        <v>234.9538598725897</v>
      </c>
    </row>
    <row r="12" spans="1:9" ht="12.75" customHeight="1">
      <c r="B12" s="17" t="s">
        <v>54</v>
      </c>
      <c r="C12" s="106" t="s">
        <v>55</v>
      </c>
      <c r="D12" s="107"/>
      <c r="E12" s="108"/>
      <c r="F12" s="37">
        <v>0.05</v>
      </c>
      <c r="G12" s="46">
        <f>(G11/100)*5</f>
        <v>9.6980000000000004</v>
      </c>
      <c r="H12" s="48">
        <f>G12*(VLOOKUP(OpdateretÅrstal,Prislistetillæg!$A$4:$C$61,3,FALSE)/VLOOKUP(Produktionsår,Prislistetillæg!$A$4:$C$61,3,FALSE))</f>
        <v>11.747692993629485</v>
      </c>
    </row>
    <row r="13" spans="1:9" ht="12.75" customHeight="1">
      <c r="B13" s="17" t="s">
        <v>56</v>
      </c>
      <c r="C13" s="166" t="s">
        <v>57</v>
      </c>
      <c r="D13" s="166"/>
      <c r="E13" s="166"/>
      <c r="F13" s="18">
        <v>15.28</v>
      </c>
      <c r="G13" s="45">
        <f>F13</f>
        <v>15.28</v>
      </c>
      <c r="H13" s="48">
        <f>G13*(VLOOKUP(OpdateretÅrstal,Prislistetillæg!$A$4:$C$61,3,FALSE)/VLOOKUP(Produktionsår,Prislistetillæg!$A$4:$C$61,3,FALSE))</f>
        <v>18.509460604522431</v>
      </c>
    </row>
    <row r="14" spans="1:9" ht="12.75" customHeight="1">
      <c r="B14" s="17" t="s">
        <v>58</v>
      </c>
      <c r="C14" s="166" t="s">
        <v>59</v>
      </c>
      <c r="D14" s="166"/>
      <c r="E14" s="166"/>
      <c r="F14" s="18">
        <v>51.25</v>
      </c>
      <c r="G14" s="45">
        <f>F14</f>
        <v>51.25</v>
      </c>
      <c r="H14" s="48">
        <f>G14*(VLOOKUP(OpdateretÅrstal,Prislistetillæg!$A$4:$C$61,3,FALSE)/VLOOKUP(Produktionsår,Prislistetillæg!$A$4:$C$61,3,FALSE))</f>
        <v>62.08179685744598</v>
      </c>
    </row>
    <row r="15" spans="1:9" ht="12.75" customHeight="1">
      <c r="B15" s="17" t="s">
        <v>60</v>
      </c>
      <c r="C15" s="166" t="s">
        <v>61</v>
      </c>
      <c r="D15" s="166"/>
      <c r="E15" s="166"/>
      <c r="F15" s="18">
        <v>5.24</v>
      </c>
      <c r="G15" s="46">
        <f>F15*((D6*2)/1000)</f>
        <v>52.400000000000006</v>
      </c>
      <c r="H15" s="48">
        <f>G15*(VLOOKUP(OpdateretÅrstal,Prislistetillæg!$A$4:$C$61,3,FALSE)/VLOOKUP(Produktionsår,Prislistetillæg!$A$4:$C$61,3,FALSE))</f>
        <v>63.474851811320384</v>
      </c>
    </row>
    <row r="16" spans="1:9" ht="12.75" customHeight="1">
      <c r="B16" s="38"/>
      <c r="C16" s="167"/>
      <c r="D16" s="168"/>
      <c r="E16" s="169"/>
      <c r="F16" s="2"/>
      <c r="G16" s="20"/>
      <c r="H16" s="48"/>
    </row>
    <row r="17" spans="2:8" ht="12.75" customHeight="1" thickBot="1">
      <c r="B17" s="39"/>
      <c r="C17" s="170" t="s">
        <v>62</v>
      </c>
      <c r="D17" s="170"/>
      <c r="E17" s="170"/>
      <c r="F17" s="40"/>
      <c r="G17" s="47">
        <f>SUM(G10:G16)+(SUM(G10:G16)*H6)</f>
        <v>480.35189999999994</v>
      </c>
      <c r="H17" s="49">
        <f>G17*(VLOOKUP(OpdateretÅrstal,Prislistetillæg!$A$4:$C$61,3,FALSE)/VLOOKUP(Produktionsår,Prislistetillæg!$A$4:$C$61,3,FALSE))</f>
        <v>581.87529904172106</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345.46189999999996</v>
      </c>
      <c r="H28" s="56">
        <f>G28*(VLOOKUP(OpdateretÅrstal,Prislistetillæg!$A$4:$C$61,3,FALSE)/VLOOKUP(Produktionsår,Prislistetillæg!$A$4:$C$61,3,FALSE))</f>
        <v>418.4760097129232</v>
      </c>
    </row>
    <row r="29" spans="2:8" ht="12.75" customHeight="1"/>
  </sheetData>
  <mergeCells count="18">
    <mergeCell ref="C28:E28"/>
    <mergeCell ref="C13:E13"/>
    <mergeCell ref="C14:E14"/>
    <mergeCell ref="C15:E15"/>
    <mergeCell ref="C16:E16"/>
    <mergeCell ref="C17:E17"/>
    <mergeCell ref="C26:E27"/>
    <mergeCell ref="A1:D1"/>
    <mergeCell ref="F1:I1"/>
    <mergeCell ref="G26:G27"/>
    <mergeCell ref="B6:C6"/>
    <mergeCell ref="C19:E19"/>
    <mergeCell ref="E6:G6"/>
    <mergeCell ref="C9:E9"/>
    <mergeCell ref="C10:E10"/>
    <mergeCell ref="C11:E11"/>
    <mergeCell ref="C12:E12"/>
    <mergeCell ref="C8:E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tabColor rgb="FFFF0000"/>
  </sheetPr>
  <dimension ref="A1:I29"/>
  <sheetViews>
    <sheetView workbookViewId="0">
      <selection activeCell="C19" sqref="C19:E19"/>
    </sheetView>
  </sheetViews>
  <sheetFormatPr defaultRowHeight="12.75"/>
  <cols>
    <col min="3" max="3" width="12.25" customWidth="1"/>
    <col min="5" max="5" width="21.625" customWidth="1"/>
    <col min="6" max="6" width="13.375" customWidth="1"/>
    <col min="7" max="7" width="13.625" customWidth="1"/>
    <col min="8" max="8" width="10.5" bestFit="1" customWidth="1"/>
    <col min="9" max="9" width="9.5" bestFit="1" customWidth="1"/>
    <col min="10" max="11" width="12.125" bestFit="1" customWidth="1"/>
  </cols>
  <sheetData>
    <row r="1" spans="1:9" ht="13.5" thickBot="1">
      <c r="A1" s="160" t="s">
        <v>41</v>
      </c>
      <c r="B1" s="161"/>
      <c r="C1" s="161"/>
      <c r="D1" s="161"/>
      <c r="E1" s="71">
        <v>5</v>
      </c>
      <c r="F1" s="162" t="s">
        <v>42</v>
      </c>
      <c r="G1" s="162"/>
      <c r="H1" s="162"/>
      <c r="I1" s="162"/>
    </row>
    <row r="3" spans="1:9">
      <c r="A3" t="s">
        <v>43</v>
      </c>
      <c r="D3" s="19">
        <v>2014</v>
      </c>
      <c r="E3" t="s">
        <v>44</v>
      </c>
    </row>
    <row r="6" spans="1:9">
      <c r="B6" s="165" t="s">
        <v>45</v>
      </c>
      <c r="C6" s="165"/>
      <c r="D6" s="41">
        <v>6000</v>
      </c>
      <c r="E6" s="171" t="s">
        <v>46</v>
      </c>
      <c r="F6" s="172"/>
      <c r="G6" s="173"/>
      <c r="H6" s="50">
        <v>0.05</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161.9</v>
      </c>
      <c r="G10" s="45">
        <f>F10</f>
        <v>161.9</v>
      </c>
      <c r="H10" s="48">
        <f>G10*(VLOOKUP(OpdateretÅrstal,Prislistetillæg!$A$4:$C$61,3,FALSE)/VLOOKUP(Produktionsår,Prislistetillæg!$A$4:$C$61,3,FALSE))</f>
        <v>196.11791046283912</v>
      </c>
    </row>
    <row r="11" spans="1:9" ht="12.75" customHeight="1">
      <c r="B11" s="17" t="s">
        <v>52</v>
      </c>
      <c r="C11" s="166" t="s">
        <v>53</v>
      </c>
      <c r="D11" s="166"/>
      <c r="E11" s="166"/>
      <c r="F11" s="18">
        <v>237.51</v>
      </c>
      <c r="G11" s="45">
        <f>F11</f>
        <v>237.51</v>
      </c>
      <c r="H11" s="48">
        <f>G11*(VLOOKUP(OpdateretÅrstal,Prislistetillæg!$A$4:$C$61,3,FALSE)/VLOOKUP(Produktionsår,Prislistetillæg!$A$4:$C$61,3,FALSE))</f>
        <v>287.70824529974624</v>
      </c>
    </row>
    <row r="12" spans="1:9" ht="12.75" customHeight="1">
      <c r="B12" s="17" t="s">
        <v>54</v>
      </c>
      <c r="C12" s="106" t="s">
        <v>55</v>
      </c>
      <c r="D12" s="107"/>
      <c r="E12" s="108"/>
      <c r="F12" s="37">
        <v>0.05</v>
      </c>
      <c r="G12" s="46">
        <f>(G11/100)*5</f>
        <v>11.875499999999999</v>
      </c>
      <c r="H12" s="48">
        <f>G12*(VLOOKUP(OpdateretÅrstal,Prislistetillæg!$A$4:$C$61,3,FALSE)/VLOOKUP(Produktionsår,Prislistetillæg!$A$4:$C$61,3,FALSE))</f>
        <v>14.385412264987311</v>
      </c>
    </row>
    <row r="13" spans="1:9" ht="12.75" customHeight="1">
      <c r="B13" s="17" t="s">
        <v>56</v>
      </c>
      <c r="C13" s="166" t="s">
        <v>57</v>
      </c>
      <c r="D13" s="166"/>
      <c r="E13" s="166"/>
      <c r="F13" s="18">
        <v>18.95</v>
      </c>
      <c r="G13" s="45">
        <f>F13</f>
        <v>18.95</v>
      </c>
      <c r="H13" s="48">
        <f>G13*(VLOOKUP(OpdateretÅrstal,Prislistetillæg!$A$4:$C$61,3,FALSE)/VLOOKUP(Produktionsår,Prislistetillæg!$A$4:$C$61,3,FALSE))</f>
        <v>22.955122935582462</v>
      </c>
    </row>
    <row r="14" spans="1:9" ht="12.75" customHeight="1">
      <c r="B14" s="17" t="s">
        <v>58</v>
      </c>
      <c r="C14" s="166" t="s">
        <v>59</v>
      </c>
      <c r="D14" s="166"/>
      <c r="E14" s="166"/>
      <c r="F14" s="18">
        <v>61.79</v>
      </c>
      <c r="G14" s="45">
        <f>F14</f>
        <v>61.79</v>
      </c>
      <c r="H14" s="48">
        <f>G14*(VLOOKUP(OpdateretÅrstal,Prislistetillæg!$A$4:$C$61,3,FALSE)/VLOOKUP(Produktionsår,Prislistetillæg!$A$4:$C$61,3,FALSE))</f>
        <v>74.849448347738289</v>
      </c>
    </row>
    <row r="15" spans="1:9" ht="12.75" customHeight="1">
      <c r="B15" s="17" t="s">
        <v>60</v>
      </c>
      <c r="C15" s="166" t="s">
        <v>61</v>
      </c>
      <c r="D15" s="166"/>
      <c r="E15" s="166"/>
      <c r="F15" s="18">
        <v>5.24</v>
      </c>
      <c r="G15" s="46">
        <f>F15*((D6*2)/1000)</f>
        <v>62.88</v>
      </c>
      <c r="H15" s="48">
        <f>G15*(VLOOKUP(OpdateretÅrstal,Prislistetillæg!$A$4:$C$61,3,FALSE)/VLOOKUP(Produktionsår,Prislistetillæg!$A$4:$C$61,3,FALSE))</f>
        <v>76.16982217358445</v>
      </c>
    </row>
    <row r="16" spans="1:9" ht="12.75" customHeight="1">
      <c r="B16" s="38"/>
      <c r="C16" s="167"/>
      <c r="D16" s="168"/>
      <c r="E16" s="169"/>
      <c r="F16" s="2"/>
      <c r="G16" s="20"/>
      <c r="H16" s="48"/>
    </row>
    <row r="17" spans="2:8" ht="12.75" customHeight="1" thickBot="1">
      <c r="B17" s="39"/>
      <c r="C17" s="170" t="s">
        <v>62</v>
      </c>
      <c r="D17" s="170"/>
      <c r="E17" s="170"/>
      <c r="F17" s="40"/>
      <c r="G17" s="47">
        <f>SUM(G10:G16)+(SUM(G10:G16)*H6)</f>
        <v>582.65077499999995</v>
      </c>
      <c r="H17" s="49">
        <f>G17*(VLOOKUP(OpdateretÅrstal,Prislistetillæg!$A$4:$C$61,3,FALSE)/VLOOKUP(Produktionsår,Prislistetillæg!$A$4:$C$61,3,FALSE))</f>
        <v>705.79525955870167</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420.75077499999998</v>
      </c>
      <c r="H28" s="56">
        <f>G28*(VLOOKUP(OpdateretÅrstal,Prislistetillæg!$A$4:$C$61,3,FALSE)/VLOOKUP(Produktionsår,Prislistetillæg!$A$4:$C$61,3,FALSE))</f>
        <v>509.67734909586261</v>
      </c>
    </row>
    <row r="29" spans="2:8" ht="12.75" customHeight="1"/>
  </sheetData>
  <mergeCells count="18">
    <mergeCell ref="C28:E28"/>
    <mergeCell ref="C13:E13"/>
    <mergeCell ref="C14:E14"/>
    <mergeCell ref="C15:E15"/>
    <mergeCell ref="C16:E16"/>
    <mergeCell ref="C17:E17"/>
    <mergeCell ref="C26:E27"/>
    <mergeCell ref="A1:D1"/>
    <mergeCell ref="F1:I1"/>
    <mergeCell ref="G26:G27"/>
    <mergeCell ref="B6:C6"/>
    <mergeCell ref="C19:E19"/>
    <mergeCell ref="E6:G6"/>
    <mergeCell ref="C9:E9"/>
    <mergeCell ref="C10:E10"/>
    <mergeCell ref="C11:E11"/>
    <mergeCell ref="C12:E12"/>
    <mergeCell ref="C8:E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tabColor rgb="FFFF0000"/>
  </sheetPr>
  <dimension ref="A1:I29"/>
  <sheetViews>
    <sheetView workbookViewId="0">
      <selection activeCell="C19" sqref="C19:E19"/>
    </sheetView>
  </sheetViews>
  <sheetFormatPr defaultRowHeight="12.75"/>
  <cols>
    <col min="3" max="3" width="12.25" customWidth="1"/>
    <col min="5" max="5" width="21.625" customWidth="1"/>
    <col min="6" max="6" width="13.375" customWidth="1"/>
    <col min="7" max="7" width="13.625" customWidth="1"/>
    <col min="8" max="9" width="10.5" bestFit="1" customWidth="1"/>
    <col min="10" max="10" width="12.125" bestFit="1" customWidth="1"/>
    <col min="11" max="11" width="12" bestFit="1" customWidth="1"/>
  </cols>
  <sheetData>
    <row r="1" spans="1:9" ht="13.5" thickBot="1">
      <c r="A1" s="160" t="s">
        <v>41</v>
      </c>
      <c r="B1" s="161"/>
      <c r="C1" s="161"/>
      <c r="D1" s="161"/>
      <c r="E1" s="71">
        <v>6</v>
      </c>
      <c r="F1" s="162" t="s">
        <v>42</v>
      </c>
      <c r="G1" s="162"/>
      <c r="H1" s="162"/>
      <c r="I1" s="162"/>
    </row>
    <row r="3" spans="1:9">
      <c r="A3" t="s">
        <v>43</v>
      </c>
      <c r="D3" s="19">
        <v>2014</v>
      </c>
      <c r="E3" t="s">
        <v>44</v>
      </c>
    </row>
    <row r="6" spans="1:9">
      <c r="B6" s="165" t="s">
        <v>45</v>
      </c>
      <c r="C6" s="165"/>
      <c r="D6" s="41">
        <v>7000</v>
      </c>
      <c r="E6" s="171" t="s">
        <v>46</v>
      </c>
      <c r="F6" s="172"/>
      <c r="G6" s="173"/>
      <c r="H6" s="50">
        <v>0.05</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188.86</v>
      </c>
      <c r="G10" s="45">
        <f>F10</f>
        <v>188.86</v>
      </c>
      <c r="H10" s="48">
        <f>G10*(VLOOKUP(OpdateretÅrstal,Prislistetillæg!$A$4:$C$61,3,FALSE)/VLOOKUP(Produktionsår,Prislistetillæg!$A$4:$C$61,3,FALSE))</f>
        <v>228.77596399019021</v>
      </c>
    </row>
    <row r="11" spans="1:9" ht="12.75" customHeight="1">
      <c r="B11" s="17" t="s">
        <v>52</v>
      </c>
      <c r="C11" s="166" t="s">
        <v>53</v>
      </c>
      <c r="D11" s="166"/>
      <c r="E11" s="166"/>
      <c r="F11" s="18">
        <v>279.77</v>
      </c>
      <c r="G11" s="45">
        <f>F11</f>
        <v>279.77</v>
      </c>
      <c r="H11" s="48">
        <f>G11*(VLOOKUP(OpdateretÅrstal,Prislistetillæg!$A$4:$C$61,3,FALSE)/VLOOKUP(Produktionsår,Prislistetillæg!$A$4:$C$61,3,FALSE))</f>
        <v>338.89998647429582</v>
      </c>
    </row>
    <row r="12" spans="1:9" ht="12.75" customHeight="1">
      <c r="B12" s="17" t="s">
        <v>54</v>
      </c>
      <c r="C12" s="106" t="s">
        <v>55</v>
      </c>
      <c r="D12" s="107"/>
      <c r="E12" s="108"/>
      <c r="F12" s="37">
        <v>0.05</v>
      </c>
      <c r="G12" s="46">
        <f>(G11/100)*5</f>
        <v>13.988499999999998</v>
      </c>
      <c r="H12" s="48">
        <f>G12*(VLOOKUP(OpdateretÅrstal,Prislistetillæg!$A$4:$C$61,3,FALSE)/VLOOKUP(Produktionsår,Prislistetillæg!$A$4:$C$61,3,FALSE))</f>
        <v>16.944999323714789</v>
      </c>
    </row>
    <row r="13" spans="1:9" ht="12.75" customHeight="1">
      <c r="B13" s="17" t="s">
        <v>56</v>
      </c>
      <c r="C13" s="166" t="s">
        <v>57</v>
      </c>
      <c r="D13" s="166"/>
      <c r="E13" s="166"/>
      <c r="F13" s="18">
        <v>22.09</v>
      </c>
      <c r="G13" s="45">
        <f>F13</f>
        <v>22.09</v>
      </c>
      <c r="H13" s="48">
        <f>G13*(VLOOKUP(OpdateretÅrstal,Prislistetillæg!$A$4:$C$61,3,FALSE)/VLOOKUP(Produktionsår,Prislistetillæg!$A$4:$C$61,3,FALSE))</f>
        <v>26.758768635726472</v>
      </c>
    </row>
    <row r="14" spans="1:9" ht="12.75" customHeight="1">
      <c r="B14" s="17" t="s">
        <v>58</v>
      </c>
      <c r="C14" s="166" t="s">
        <v>59</v>
      </c>
      <c r="D14" s="166"/>
      <c r="E14" s="166"/>
      <c r="F14" s="18">
        <v>72.36</v>
      </c>
      <c r="G14" s="45">
        <f>F14</f>
        <v>72.36</v>
      </c>
      <c r="H14" s="48">
        <f>G14*(VLOOKUP(OpdateretÅrstal,Prislistetillæg!$A$4:$C$61,3,FALSE)/VLOOKUP(Produktionsår,Prislistetillæg!$A$4:$C$61,3,FALSE))</f>
        <v>87.653440402044708</v>
      </c>
    </row>
    <row r="15" spans="1:9" ht="12.75" customHeight="1">
      <c r="B15" s="17" t="s">
        <v>60</v>
      </c>
      <c r="C15" s="166" t="s">
        <v>61</v>
      </c>
      <c r="D15" s="166"/>
      <c r="E15" s="166"/>
      <c r="F15" s="18">
        <v>5.24</v>
      </c>
      <c r="G15" s="46">
        <f>F15*((D6*2)/1000)</f>
        <v>73.36</v>
      </c>
      <c r="H15" s="48">
        <f>G15*(VLOOKUP(OpdateretÅrstal,Prislistetillæg!$A$4:$C$61,3,FALSE)/VLOOKUP(Produktionsår,Prislistetillæg!$A$4:$C$61,3,FALSE))</f>
        <v>88.864792535848522</v>
      </c>
    </row>
    <row r="16" spans="1:9" ht="12.75" customHeight="1">
      <c r="B16" s="38"/>
      <c r="C16" s="167"/>
      <c r="D16" s="168"/>
      <c r="E16" s="169"/>
      <c r="F16" s="2"/>
      <c r="G16" s="20"/>
      <c r="H16" s="48"/>
    </row>
    <row r="17" spans="2:8" ht="12.75" customHeight="1" thickBot="1">
      <c r="B17" s="39"/>
      <c r="C17" s="170" t="s">
        <v>62</v>
      </c>
      <c r="D17" s="170"/>
      <c r="E17" s="170"/>
      <c r="F17" s="40"/>
      <c r="G17" s="47">
        <f>SUM(G10:G16)+(SUM(G10:G16)*H6)</f>
        <v>682.94992500000001</v>
      </c>
      <c r="H17" s="49">
        <f>G17*(VLOOKUP(OpdateretÅrstal,Prislistetillæg!$A$4:$C$61,3,FALSE)/VLOOKUP(Produktionsår,Prislistetillæg!$A$4:$C$61,3,FALSE))</f>
        <v>827.29284892991154</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494.08992499999999</v>
      </c>
      <c r="H28" s="56">
        <f>G28*(VLOOKUP(OpdateretÅrstal,Prislistetillæg!$A$4:$C$61,3,FALSE)/VLOOKUP(Produktionsår,Prislistetillæg!$A$4:$C$61,3,FALSE))</f>
        <v>598.51688493972131</v>
      </c>
    </row>
    <row r="29" spans="2:8" ht="12.75" customHeight="1"/>
  </sheetData>
  <mergeCells count="18">
    <mergeCell ref="C28:E28"/>
    <mergeCell ref="C13:E13"/>
    <mergeCell ref="C14:E14"/>
    <mergeCell ref="C15:E15"/>
    <mergeCell ref="C16:E16"/>
    <mergeCell ref="C17:E17"/>
    <mergeCell ref="C26:E27"/>
    <mergeCell ref="A1:D1"/>
    <mergeCell ref="F1:I1"/>
    <mergeCell ref="G26:G27"/>
    <mergeCell ref="B6:C6"/>
    <mergeCell ref="C19:E19"/>
    <mergeCell ref="E6:G6"/>
    <mergeCell ref="C9:E9"/>
    <mergeCell ref="C10:E10"/>
    <mergeCell ref="C11:E11"/>
    <mergeCell ref="C12:E12"/>
    <mergeCell ref="C8:E8"/>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tabColor rgb="FFFF0000"/>
  </sheetPr>
  <dimension ref="A1:I29"/>
  <sheetViews>
    <sheetView workbookViewId="0">
      <selection activeCell="C19" sqref="C19:E19"/>
    </sheetView>
  </sheetViews>
  <sheetFormatPr defaultRowHeight="12.75"/>
  <cols>
    <col min="3" max="3" width="12.25" customWidth="1"/>
    <col min="5" max="5" width="21.625" customWidth="1"/>
    <col min="6" max="6" width="13.375" customWidth="1"/>
    <col min="7" max="7" width="13.625" customWidth="1"/>
    <col min="8" max="9" width="10.5" bestFit="1" customWidth="1"/>
    <col min="10" max="10" width="12.125" bestFit="1" customWidth="1"/>
    <col min="11" max="11" width="12" bestFit="1" customWidth="1"/>
  </cols>
  <sheetData>
    <row r="1" spans="1:9" ht="13.5" thickBot="1">
      <c r="A1" s="160" t="s">
        <v>41</v>
      </c>
      <c r="B1" s="161"/>
      <c r="C1" s="161"/>
      <c r="D1" s="161"/>
      <c r="E1" s="71">
        <v>7</v>
      </c>
      <c r="F1" s="162" t="s">
        <v>42</v>
      </c>
      <c r="G1" s="162"/>
      <c r="H1" s="162"/>
      <c r="I1" s="162"/>
    </row>
    <row r="3" spans="1:9">
      <c r="A3" t="s">
        <v>43</v>
      </c>
      <c r="D3" s="19">
        <v>2014</v>
      </c>
      <c r="E3" t="s">
        <v>44</v>
      </c>
    </row>
    <row r="6" spans="1:9">
      <c r="B6" s="165" t="s">
        <v>45</v>
      </c>
      <c r="C6" s="165"/>
      <c r="D6" s="41">
        <v>8000</v>
      </c>
      <c r="E6" s="171" t="s">
        <v>46</v>
      </c>
      <c r="F6" s="172"/>
      <c r="G6" s="173"/>
      <c r="H6" s="50">
        <v>0.05</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215.84</v>
      </c>
      <c r="G10" s="45">
        <f>F10</f>
        <v>215.84</v>
      </c>
      <c r="H10" s="48">
        <f>G10*(VLOOKUP(OpdateretÅrstal,Prislistetillæg!$A$4:$C$61,3,FALSE)/VLOOKUP(Produktionsår,Prislistetillæg!$A$4:$C$61,3,FALSE))</f>
        <v>261.45824456021739</v>
      </c>
    </row>
    <row r="11" spans="1:9" ht="12.75" customHeight="1">
      <c r="B11" s="17" t="s">
        <v>52</v>
      </c>
      <c r="C11" s="166" t="s">
        <v>53</v>
      </c>
      <c r="D11" s="166"/>
      <c r="E11" s="166"/>
      <c r="F11" s="18">
        <v>327.73</v>
      </c>
      <c r="G11" s="45">
        <f>F11</f>
        <v>327.73</v>
      </c>
      <c r="H11" s="48">
        <f>G11*(VLOOKUP(OpdateretÅrstal,Prislistetillæg!$A$4:$C$61,3,FALSE)/VLOOKUP(Produktionsår,Prislistetillæg!$A$4:$C$61,3,FALSE))</f>
        <v>396.99643481152725</v>
      </c>
    </row>
    <row r="12" spans="1:9" ht="12.75" customHeight="1">
      <c r="B12" s="17" t="s">
        <v>54</v>
      </c>
      <c r="C12" s="106" t="s">
        <v>55</v>
      </c>
      <c r="D12" s="107"/>
      <c r="E12" s="108"/>
      <c r="F12" s="37">
        <v>0.05</v>
      </c>
      <c r="G12" s="46">
        <f>(G11/100)*5</f>
        <v>16.386500000000002</v>
      </c>
      <c r="H12" s="48">
        <f>G12*(VLOOKUP(OpdateretÅrstal,Prislistetillæg!$A$4:$C$61,3,FALSE)/VLOOKUP(Produktionsår,Prislistetillæg!$A$4:$C$61,3,FALSE))</f>
        <v>19.849821740576363</v>
      </c>
    </row>
    <row r="13" spans="1:9" ht="12.75" customHeight="1">
      <c r="B13" s="17" t="s">
        <v>56</v>
      </c>
      <c r="C13" s="166" t="s">
        <v>57</v>
      </c>
      <c r="D13" s="166"/>
      <c r="E13" s="166"/>
      <c r="F13" s="18">
        <v>25.23</v>
      </c>
      <c r="G13" s="45">
        <f>F13</f>
        <v>25.23</v>
      </c>
      <c r="H13" s="48">
        <f>G13*(VLOOKUP(OpdateretÅrstal,Prislistetillæg!$A$4:$C$61,3,FALSE)/VLOOKUP(Produktionsår,Prislistetillæg!$A$4:$C$61,3,FALSE))</f>
        <v>30.562414335870479</v>
      </c>
    </row>
    <row r="14" spans="1:9" ht="12.75" customHeight="1">
      <c r="B14" s="17" t="s">
        <v>58</v>
      </c>
      <c r="C14" s="166" t="s">
        <v>59</v>
      </c>
      <c r="D14" s="166"/>
      <c r="E14" s="166"/>
      <c r="F14" s="18">
        <v>82.9</v>
      </c>
      <c r="G14" s="45">
        <f>F14</f>
        <v>82.9</v>
      </c>
      <c r="H14" s="48">
        <f>G14*(VLOOKUP(OpdateretÅrstal,Prislistetillæg!$A$4:$C$61,3,FALSE)/VLOOKUP(Produktionsår,Prislistetillæg!$A$4:$C$61,3,FALSE))</f>
        <v>100.42109189233702</v>
      </c>
    </row>
    <row r="15" spans="1:9" ht="12.75" customHeight="1">
      <c r="B15" s="17" t="s">
        <v>60</v>
      </c>
      <c r="C15" s="166" t="s">
        <v>61</v>
      </c>
      <c r="D15" s="166"/>
      <c r="E15" s="166"/>
      <c r="F15" s="18">
        <v>5.24</v>
      </c>
      <c r="G15" s="46">
        <f>F15*((D6*2)/1000)</f>
        <v>83.84</v>
      </c>
      <c r="H15" s="48">
        <f>G15*(VLOOKUP(OpdateretÅrstal,Prislistetillæg!$A$4:$C$61,3,FALSE)/VLOOKUP(Produktionsår,Prislistetillæg!$A$4:$C$61,3,FALSE))</f>
        <v>101.55976289811261</v>
      </c>
    </row>
    <row r="16" spans="1:9" ht="12.75" customHeight="1">
      <c r="B16" s="38"/>
      <c r="C16" s="167"/>
      <c r="D16" s="168"/>
      <c r="E16" s="169"/>
      <c r="F16" s="2"/>
      <c r="G16" s="20"/>
      <c r="H16" s="48"/>
    </row>
    <row r="17" spans="2:8" ht="12.75" customHeight="1" thickBot="1">
      <c r="B17" s="39"/>
      <c r="C17" s="170" t="s">
        <v>62</v>
      </c>
      <c r="D17" s="170"/>
      <c r="E17" s="170"/>
      <c r="F17" s="40"/>
      <c r="G17" s="47">
        <f>SUM(G10:G16)+(SUM(G10:G16)*H6)</f>
        <v>789.52282500000001</v>
      </c>
      <c r="H17" s="49">
        <f>G17*(VLOOKUP(OpdateretÅrstal,Prislistetillæg!$A$4:$C$61,3,FALSE)/VLOOKUP(Produktionsår,Prislistetillæg!$A$4:$C$61,3,FALSE))</f>
        <v>956.39015875057316</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573.68282499999998</v>
      </c>
      <c r="H28" s="56">
        <f>G28*(VLOOKUP(OpdateretÅrstal,Prislistetillæg!$A$4:$C$61,3,FALSE)/VLOOKUP(Produktionsår,Prislistetillæg!$A$4:$C$61,3,FALSE))</f>
        <v>694.93191419035577</v>
      </c>
    </row>
    <row r="29" spans="2:8" ht="12.75" customHeight="1"/>
  </sheetData>
  <mergeCells count="18">
    <mergeCell ref="C28:E28"/>
    <mergeCell ref="C13:E13"/>
    <mergeCell ref="C14:E14"/>
    <mergeCell ref="C15:E15"/>
    <mergeCell ref="C16:E16"/>
    <mergeCell ref="C17:E17"/>
    <mergeCell ref="C26:E27"/>
    <mergeCell ref="A1:D1"/>
    <mergeCell ref="F1:I1"/>
    <mergeCell ref="G26:G27"/>
    <mergeCell ref="B6:C6"/>
    <mergeCell ref="C19:E19"/>
    <mergeCell ref="E6:G6"/>
    <mergeCell ref="C9:E9"/>
    <mergeCell ref="C10:E10"/>
    <mergeCell ref="C11:E11"/>
    <mergeCell ref="C12:E12"/>
    <mergeCell ref="C8:E8"/>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tabColor rgb="FF00B050"/>
  </sheetPr>
  <dimension ref="A1:I29"/>
  <sheetViews>
    <sheetView workbookViewId="0">
      <selection activeCell="C19" sqref="C19:E19"/>
    </sheetView>
  </sheetViews>
  <sheetFormatPr defaultRowHeight="12.75"/>
  <cols>
    <col min="3" max="3" width="12.25" customWidth="1"/>
    <col min="5" max="5" width="21.625" customWidth="1"/>
    <col min="6" max="8" width="10.5" bestFit="1" customWidth="1"/>
    <col min="9" max="9" width="9.5" bestFit="1" customWidth="1"/>
    <col min="10" max="11" width="12.125" bestFit="1" customWidth="1"/>
  </cols>
  <sheetData>
    <row r="1" spans="1:9" ht="13.5" thickBot="1">
      <c r="A1" s="177" t="s">
        <v>41</v>
      </c>
      <c r="B1" s="178"/>
      <c r="C1" s="178"/>
      <c r="D1" s="178"/>
      <c r="E1" s="72">
        <v>8</v>
      </c>
      <c r="F1" s="179" t="s">
        <v>42</v>
      </c>
      <c r="G1" s="179"/>
      <c r="H1" s="179"/>
      <c r="I1" s="179"/>
    </row>
    <row r="3" spans="1:9">
      <c r="A3" t="s">
        <v>43</v>
      </c>
      <c r="D3" s="19">
        <v>2014</v>
      </c>
      <c r="E3" t="s">
        <v>44</v>
      </c>
    </row>
    <row r="6" spans="1:9">
      <c r="B6" s="165" t="s">
        <v>45</v>
      </c>
      <c r="C6" s="165"/>
      <c r="D6" s="41">
        <f>'Samle ark'!A33</f>
        <v>2500</v>
      </c>
      <c r="E6" s="171" t="s">
        <v>67</v>
      </c>
      <c r="F6" s="172"/>
      <c r="G6" s="173"/>
      <c r="H6" s="50">
        <v>0</v>
      </c>
    </row>
    <row r="7" spans="1:9" ht="13.5" thickBot="1"/>
    <row r="8" spans="1:9" ht="12.75" customHeight="1">
      <c r="B8" s="67"/>
      <c r="C8" s="174" t="s">
        <v>47</v>
      </c>
      <c r="D8" s="175"/>
      <c r="E8" s="176"/>
      <c r="F8" s="68">
        <f>Produktionsår</f>
        <v>2014</v>
      </c>
      <c r="G8" s="25"/>
      <c r="H8" s="62">
        <f>OpdateretÅrstal</f>
        <v>2023</v>
      </c>
    </row>
    <row r="9" spans="1:9" ht="12.75" customHeight="1" thickBot="1">
      <c r="B9" s="35" t="s">
        <v>48</v>
      </c>
      <c r="C9" s="164" t="s">
        <v>24</v>
      </c>
      <c r="D9" s="164"/>
      <c r="E9" s="164"/>
      <c r="F9" s="69" t="s">
        <v>25</v>
      </c>
      <c r="G9" s="70" t="s">
        <v>49</v>
      </c>
      <c r="H9" s="63" t="s">
        <v>25</v>
      </c>
    </row>
    <row r="10" spans="1:9" ht="12.75" customHeight="1">
      <c r="B10" s="17" t="s">
        <v>50</v>
      </c>
      <c r="C10" s="166" t="s">
        <v>51</v>
      </c>
      <c r="D10" s="166"/>
      <c r="E10" s="166"/>
      <c r="F10" s="18">
        <v>70.44</v>
      </c>
      <c r="G10" s="45">
        <f>F10</f>
        <v>70.44</v>
      </c>
      <c r="H10" s="48">
        <f>G10*(VLOOKUP(OpdateretÅrstal,Prislistetillæg!$A$4:$C$61,3,FALSE)/VLOOKUP(Produktionsår,Prislistetillæg!$A$4:$C$61,3,FALSE))</f>
        <v>85.327644305141362</v>
      </c>
    </row>
    <row r="11" spans="1:9" ht="12.75" customHeight="1">
      <c r="B11" s="17" t="s">
        <v>52</v>
      </c>
      <c r="C11" s="166" t="s">
        <v>53</v>
      </c>
      <c r="D11" s="166"/>
      <c r="E11" s="166"/>
      <c r="F11" s="18">
        <v>109.77</v>
      </c>
      <c r="G11" s="45">
        <f>F11</f>
        <v>109.77</v>
      </c>
      <c r="H11" s="48">
        <f>G11*(VLOOKUP(OpdateretÅrstal,Prislistetillæg!$A$4:$C$61,3,FALSE)/VLOOKUP(Produktionsår,Prislistetillæg!$A$4:$C$61,3,FALSE))</f>
        <v>132.97012372764576</v>
      </c>
    </row>
    <row r="12" spans="1:9" ht="12.75" customHeight="1">
      <c r="B12" s="17" t="s">
        <v>54</v>
      </c>
      <c r="C12" s="106" t="s">
        <v>55</v>
      </c>
      <c r="D12" s="107"/>
      <c r="E12" s="108"/>
      <c r="F12" s="37">
        <v>0.05</v>
      </c>
      <c r="G12" s="46">
        <f>(G11/100)*5</f>
        <v>5.4884999999999993</v>
      </c>
      <c r="H12" s="48">
        <f>G12*(VLOOKUP(OpdateretÅrstal,Prislistetillæg!$A$4:$C$61,3,FALSE)/VLOOKUP(Produktionsår,Prislistetillæg!$A$4:$C$61,3,FALSE))</f>
        <v>6.6485061863822867</v>
      </c>
    </row>
    <row r="13" spans="1:9" ht="12.75" customHeight="1">
      <c r="B13" s="17" t="s">
        <v>56</v>
      </c>
      <c r="C13" s="166" t="s">
        <v>57</v>
      </c>
      <c r="D13" s="166"/>
      <c r="E13" s="166"/>
      <c r="F13" s="18">
        <v>8.65</v>
      </c>
      <c r="G13" s="45">
        <f>F13</f>
        <v>8.65</v>
      </c>
      <c r="H13" s="48">
        <f>G13*(VLOOKUP(OpdateretÅrstal,Prislistetillæg!$A$4:$C$61,3,FALSE)/VLOOKUP(Produktionsår,Prislistetillæg!$A$4:$C$61,3,FALSE))</f>
        <v>10.478195957403077</v>
      </c>
    </row>
    <row r="14" spans="1:9" ht="12.75" customHeight="1">
      <c r="B14" s="17" t="s">
        <v>58</v>
      </c>
      <c r="C14" s="166" t="s">
        <v>59</v>
      </c>
      <c r="D14" s="166"/>
      <c r="E14" s="166"/>
      <c r="F14" s="18">
        <v>33.5</v>
      </c>
      <c r="G14" s="45">
        <f>F14</f>
        <v>33.5</v>
      </c>
      <c r="H14" s="48">
        <f>G14*(VLOOKUP(OpdateretÅrstal,Prislistetillæg!$A$4:$C$61,3,FALSE)/VLOOKUP(Produktionsår,Prislistetillæg!$A$4:$C$61,3,FALSE))</f>
        <v>40.580296482428103</v>
      </c>
    </row>
    <row r="15" spans="1:9" ht="12.75" customHeight="1">
      <c r="B15" s="17" t="s">
        <v>60</v>
      </c>
      <c r="C15" s="166" t="s">
        <v>61</v>
      </c>
      <c r="D15" s="166"/>
      <c r="E15" s="166"/>
      <c r="F15" s="18">
        <v>5.24</v>
      </c>
      <c r="G15" s="46">
        <f>F15*((D6*2)/1000)</f>
        <v>26.200000000000003</v>
      </c>
      <c r="H15" s="48">
        <f>G15*(VLOOKUP(OpdateretÅrstal,Prislistetillæg!$A$4:$C$61,3,FALSE)/VLOOKUP(Produktionsår,Prislistetillæg!$A$4:$C$61,3,FALSE))</f>
        <v>31.737425905660192</v>
      </c>
    </row>
    <row r="16" spans="1:9" ht="12.75" customHeight="1">
      <c r="B16" s="38"/>
      <c r="C16" s="167"/>
      <c r="D16" s="168"/>
      <c r="E16" s="169"/>
      <c r="F16" s="2"/>
      <c r="G16" s="20"/>
      <c r="H16" s="48"/>
    </row>
    <row r="17" spans="2:8" ht="12.75" customHeight="1" thickBot="1">
      <c r="B17" s="39"/>
      <c r="C17" s="170" t="s">
        <v>62</v>
      </c>
      <c r="D17" s="170"/>
      <c r="E17" s="170"/>
      <c r="F17" s="40"/>
      <c r="G17" s="47">
        <f>SUM(G10:G16)+(SUM(G10:G16)*H6)</f>
        <v>254.04849999999999</v>
      </c>
      <c r="H17" s="49">
        <f>G17*(VLOOKUP(OpdateretÅrstal,Prislistetillæg!$A$4:$C$61,3,FALSE)/VLOOKUP(Produktionsår,Prislistetillæg!$A$4:$C$61,3,FALSE))</f>
        <v>307.7421925646608</v>
      </c>
    </row>
    <row r="18" spans="2:8" ht="12.75" customHeight="1"/>
    <row r="19" spans="2:8" ht="12.75" customHeight="1">
      <c r="C19" s="163"/>
      <c r="D19" s="163"/>
      <c r="E19" s="163"/>
    </row>
    <row r="20" spans="2:8" ht="12.75" customHeight="1"/>
    <row r="21" spans="2:8" ht="12.75" customHeight="1">
      <c r="B21" t="s">
        <v>63</v>
      </c>
    </row>
    <row r="22" spans="2:8" ht="12.75" customHeight="1"/>
    <row r="23" spans="2:8" ht="12.75" customHeight="1">
      <c r="B23" t="s">
        <v>64</v>
      </c>
    </row>
    <row r="24" spans="2:8" ht="12.75" customHeight="1">
      <c r="B24" t="s">
        <v>65</v>
      </c>
    </row>
    <row r="25" spans="2:8" ht="12.75" customHeight="1" thickBot="1"/>
    <row r="26" spans="2:8" ht="12.75" customHeight="1">
      <c r="C26" s="155" t="s">
        <v>24</v>
      </c>
      <c r="D26" s="156"/>
      <c r="E26" s="156"/>
      <c r="F26" s="87">
        <f>Produktionsår</f>
        <v>2014</v>
      </c>
      <c r="G26" s="158" t="s">
        <v>49</v>
      </c>
      <c r="H26" s="88">
        <f>OpdateretÅrstal</f>
        <v>2023</v>
      </c>
    </row>
    <row r="27" spans="2:8" ht="12.75" customHeight="1">
      <c r="C27" s="157"/>
      <c r="D27" s="127"/>
      <c r="E27" s="127"/>
      <c r="F27" s="66" t="s">
        <v>25</v>
      </c>
      <c r="G27" s="159"/>
      <c r="H27" s="86" t="s">
        <v>25</v>
      </c>
    </row>
    <row r="28" spans="2:8" ht="12.75" customHeight="1" thickBot="1">
      <c r="C28" s="152" t="s">
        <v>66</v>
      </c>
      <c r="D28" s="153"/>
      <c r="E28" s="154"/>
      <c r="F28" s="40"/>
      <c r="G28" s="55">
        <f>G17-G10</f>
        <v>183.60849999999999</v>
      </c>
      <c r="H28" s="56">
        <f>G28*(VLOOKUP(OpdateretÅrstal,Prislistetillæg!$A$4:$C$61,3,FALSE)/VLOOKUP(Produktionsår,Prislistetillæg!$A$4:$C$61,3,FALSE))</f>
        <v>222.41454825951942</v>
      </c>
    </row>
    <row r="29" spans="2:8" ht="12.75" customHeight="1">
      <c r="C29" s="180"/>
      <c r="D29" s="180"/>
      <c r="E29" s="180"/>
    </row>
  </sheetData>
  <mergeCells count="19">
    <mergeCell ref="C29:E29"/>
    <mergeCell ref="B6:C6"/>
    <mergeCell ref="C19:E19"/>
    <mergeCell ref="E6:G6"/>
    <mergeCell ref="C9:E9"/>
    <mergeCell ref="C10:E10"/>
    <mergeCell ref="C11:E11"/>
    <mergeCell ref="C12:E12"/>
    <mergeCell ref="C13:E13"/>
    <mergeCell ref="C14:E14"/>
    <mergeCell ref="C15:E15"/>
    <mergeCell ref="C28:E28"/>
    <mergeCell ref="C16:E16"/>
    <mergeCell ref="C17:E17"/>
    <mergeCell ref="C26:E27"/>
    <mergeCell ref="C8:E8"/>
    <mergeCell ref="A1:D1"/>
    <mergeCell ref="F1:I1"/>
    <mergeCell ref="G26:G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3F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Eriksen, Bygge Jord- og Miljøarbejdernes Fagfore</dc:creator>
  <cp:keywords/>
  <dc:description/>
  <cp:lastModifiedBy/>
  <cp:revision/>
  <dcterms:created xsi:type="dcterms:W3CDTF">2015-08-12T07:05:51Z</dcterms:created>
  <dcterms:modified xsi:type="dcterms:W3CDTF">2023-07-27T08:38:28Z</dcterms:modified>
  <cp:category/>
  <cp:contentStatus/>
</cp:coreProperties>
</file>