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3D5638E8-2009-47CA-AB00-EF5ED057713A}"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31" r:id="rId11"/>
    <sheet name="11" sheetId="32" r:id="rId12"/>
    <sheet name="13" sheetId="34" r:id="rId13"/>
    <sheet name="14" sheetId="35" r:id="rId14"/>
    <sheet name="12" sheetId="33" r:id="rId15"/>
    <sheet name="15" sheetId="37" r:id="rId16"/>
    <sheet name="16" sheetId="38" r:id="rId17"/>
    <sheet name="17" sheetId="39" r:id="rId18"/>
    <sheet name="18" sheetId="40" r:id="rId19"/>
    <sheet name="19" sheetId="41" r:id="rId20"/>
    <sheet name="20" sheetId="42" r:id="rId21"/>
    <sheet name="Prislistetillæg" sheetId="4" r:id="rId22"/>
  </sheets>
  <externalReferences>
    <externalReference r:id="rId23"/>
  </externalReferences>
  <definedNames>
    <definedName name="OpdateretÅrstal">'Samle ark'!$K$7</definedName>
    <definedName name="Produktionsår">'1'!$E$3</definedName>
    <definedName name="Produktionsår_2">'Samle ark'!$F$70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L35" i="1"/>
  <c r="K7" i="1"/>
  <c r="J24" i="5" l="1"/>
  <c r="J24" i="18"/>
  <c r="J24" i="19"/>
  <c r="J24" i="20"/>
  <c r="J24" i="27"/>
  <c r="J24" i="28"/>
  <c r="J24" i="29"/>
  <c r="J24" i="30"/>
  <c r="J24" i="31"/>
  <c r="J24" i="32"/>
  <c r="J24" i="34"/>
  <c r="J24" i="35"/>
  <c r="J24" i="33"/>
  <c r="J24" i="37"/>
  <c r="J24" i="38"/>
  <c r="J24" i="39"/>
  <c r="J24" i="40"/>
  <c r="J24" i="41"/>
  <c r="J24" i="42"/>
  <c r="J24" i="3"/>
  <c r="J22" i="5"/>
  <c r="J22" i="18"/>
  <c r="J22" i="20"/>
  <c r="J22" i="31"/>
  <c r="J22" i="32"/>
  <c r="J22" i="35"/>
  <c r="J22" i="40"/>
  <c r="J22" i="41"/>
  <c r="J22" i="3"/>
  <c r="J23" i="5"/>
  <c r="J23" i="18"/>
  <c r="J23" i="19"/>
  <c r="J23" i="20"/>
  <c r="J23" i="27"/>
  <c r="J23" i="28"/>
  <c r="J23" i="29"/>
  <c r="J23" i="30"/>
  <c r="J23" i="31"/>
  <c r="J23" i="32"/>
  <c r="J23" i="34"/>
  <c r="J23" i="35"/>
  <c r="J23" i="33"/>
  <c r="J23" i="37"/>
  <c r="J23" i="38"/>
  <c r="J23" i="39"/>
  <c r="J23" i="40"/>
  <c r="J23" i="41"/>
  <c r="J23" i="42"/>
  <c r="J23" i="3"/>
  <c r="J21" i="19"/>
  <c r="J21" i="20"/>
  <c r="J26" i="20" s="1"/>
  <c r="J21" i="42"/>
  <c r="I22" i="5"/>
  <c r="I22" i="18"/>
  <c r="I22" i="19"/>
  <c r="J22" i="19" s="1"/>
  <c r="I22" i="20"/>
  <c r="I22" i="27"/>
  <c r="J22" i="27" s="1"/>
  <c r="I22" i="28"/>
  <c r="J22" i="28" s="1"/>
  <c r="I22" i="29"/>
  <c r="J22" i="29" s="1"/>
  <c r="I22" i="30"/>
  <c r="J22" i="30" s="1"/>
  <c r="I22" i="31"/>
  <c r="I22" i="32"/>
  <c r="I22" i="34"/>
  <c r="J22" i="34" s="1"/>
  <c r="I22" i="35"/>
  <c r="I22" i="33"/>
  <c r="J22" i="33" s="1"/>
  <c r="I22" i="37"/>
  <c r="J22" i="37" s="1"/>
  <c r="I22" i="38"/>
  <c r="J22" i="38" s="1"/>
  <c r="I22" i="39"/>
  <c r="J22" i="39" s="1"/>
  <c r="I22" i="40"/>
  <c r="I22" i="41"/>
  <c r="I22" i="42"/>
  <c r="J22" i="42" s="1"/>
  <c r="I22" i="3"/>
  <c r="I21" i="5"/>
  <c r="J21" i="5" s="1"/>
  <c r="J26" i="5" s="1"/>
  <c r="I21" i="18"/>
  <c r="J21" i="18" s="1"/>
  <c r="J26" i="18" s="1"/>
  <c r="I21" i="19"/>
  <c r="I21" i="20"/>
  <c r="I21" i="27"/>
  <c r="J21" i="27" s="1"/>
  <c r="I21" i="28"/>
  <c r="J21" i="28" s="1"/>
  <c r="I21" i="29"/>
  <c r="J21" i="29" s="1"/>
  <c r="I21" i="30"/>
  <c r="J21" i="30" s="1"/>
  <c r="J26" i="30" s="1"/>
  <c r="I21" i="31"/>
  <c r="J21" i="31" s="1"/>
  <c r="J26" i="31" s="1"/>
  <c r="I21" i="32"/>
  <c r="J21" i="32" s="1"/>
  <c r="J26" i="32" s="1"/>
  <c r="I21" i="34"/>
  <c r="J21" i="34" s="1"/>
  <c r="I21" i="35"/>
  <c r="J21" i="35" s="1"/>
  <c r="J26" i="35" s="1"/>
  <c r="I21" i="33"/>
  <c r="J21" i="33" s="1"/>
  <c r="I21" i="37"/>
  <c r="J21" i="37" s="1"/>
  <c r="I21" i="38"/>
  <c r="J21" i="38" s="1"/>
  <c r="I21" i="39"/>
  <c r="J21" i="39" s="1"/>
  <c r="I21" i="40"/>
  <c r="J21" i="40" s="1"/>
  <c r="J26" i="40" s="1"/>
  <c r="I21" i="41"/>
  <c r="J21" i="41" s="1"/>
  <c r="J26" i="41" s="1"/>
  <c r="I21" i="42"/>
  <c r="I21" i="3"/>
  <c r="J21" i="3" s="1"/>
  <c r="J26" i="3" s="1"/>
  <c r="C21" i="5"/>
  <c r="C21" i="18"/>
  <c r="C21" i="19"/>
  <c r="C21" i="20"/>
  <c r="C21" i="27"/>
  <c r="C21" i="28"/>
  <c r="C21" i="29"/>
  <c r="C21" i="30"/>
  <c r="C21" i="31"/>
  <c r="C21" i="32"/>
  <c r="C21" i="34"/>
  <c r="C21" i="35"/>
  <c r="C21" i="33"/>
  <c r="C21" i="37"/>
  <c r="C21" i="38"/>
  <c r="C21" i="39"/>
  <c r="C21" i="40"/>
  <c r="C21" i="41"/>
  <c r="C21" i="42"/>
  <c r="C21" i="3"/>
  <c r="B21" i="5"/>
  <c r="B21" i="18"/>
  <c r="B21" i="19"/>
  <c r="B21" i="20"/>
  <c r="B21" i="27"/>
  <c r="B21" i="28"/>
  <c r="B21" i="29"/>
  <c r="B21" i="30"/>
  <c r="B21" i="31"/>
  <c r="B21" i="32"/>
  <c r="B21" i="34"/>
  <c r="B21" i="35"/>
  <c r="B21" i="33"/>
  <c r="B21" i="37"/>
  <c r="B21" i="38"/>
  <c r="B21" i="39"/>
  <c r="B21" i="40"/>
  <c r="B21" i="41"/>
  <c r="B21" i="42"/>
  <c r="B21" i="3"/>
  <c r="J26" i="42" l="1"/>
  <c r="J26" i="34"/>
  <c r="J26" i="39"/>
  <c r="J26" i="38"/>
  <c r="J26" i="29"/>
  <c r="J26" i="19"/>
  <c r="J26" i="37"/>
  <c r="J26" i="28"/>
  <c r="J28" i="28" s="1"/>
  <c r="J26" i="33"/>
  <c r="J26" i="27"/>
  <c r="J11" i="5"/>
  <c r="J11" i="18"/>
  <c r="J11" i="19"/>
  <c r="J11" i="20"/>
  <c r="J11" i="3"/>
  <c r="C19" i="5"/>
  <c r="C19" i="18"/>
  <c r="C19" i="19"/>
  <c r="C19" i="20"/>
  <c r="C19" i="27"/>
  <c r="C19" i="28"/>
  <c r="C19" i="29"/>
  <c r="C19" i="30"/>
  <c r="C19" i="31"/>
  <c r="C19" i="32"/>
  <c r="C19" i="33"/>
  <c r="C19" i="34"/>
  <c r="C19" i="35"/>
  <c r="C19" i="37"/>
  <c r="C19" i="38"/>
  <c r="C19" i="39"/>
  <c r="C19" i="40"/>
  <c r="C19" i="41"/>
  <c r="C19" i="42"/>
  <c r="C19" i="3"/>
  <c r="J28" i="5"/>
  <c r="I19" i="5"/>
  <c r="I19" i="18"/>
  <c r="I19" i="19"/>
  <c r="J28" i="20"/>
  <c r="I19" i="20"/>
  <c r="I19" i="27"/>
  <c r="I19" i="28"/>
  <c r="I19" i="29"/>
  <c r="I19" i="30"/>
  <c r="I19" i="31"/>
  <c r="I19" i="32"/>
  <c r="J28" i="33"/>
  <c r="I19" i="33"/>
  <c r="I19" i="34"/>
  <c r="I19" i="35"/>
  <c r="J28" i="37"/>
  <c r="I19" i="37"/>
  <c r="I19" i="38"/>
  <c r="I19" i="39"/>
  <c r="J28" i="40"/>
  <c r="I19" i="40"/>
  <c r="J28" i="41"/>
  <c r="I19" i="41"/>
  <c r="I19" i="42"/>
  <c r="I19" i="3"/>
  <c r="C9" i="5"/>
  <c r="C9" i="18"/>
  <c r="C9" i="19"/>
  <c r="C9" i="20"/>
  <c r="C9" i="27"/>
  <c r="C9" i="28"/>
  <c r="C9" i="29"/>
  <c r="C9" i="30"/>
  <c r="C9" i="31"/>
  <c r="C9" i="32"/>
  <c r="C9" i="33"/>
  <c r="C9" i="34"/>
  <c r="C9" i="35"/>
  <c r="C9" i="37"/>
  <c r="C9" i="38"/>
  <c r="C9" i="39"/>
  <c r="C9" i="40"/>
  <c r="C9" i="41"/>
  <c r="C9" i="42"/>
  <c r="C9" i="3"/>
  <c r="M7" i="3"/>
  <c r="D60" i="1"/>
  <c r="D62" i="1" s="1"/>
  <c r="D64" i="1" s="1"/>
  <c r="D66" i="1" s="1"/>
  <c r="G58" i="1" s="1"/>
  <c r="G60" i="1" s="1"/>
  <c r="G62" i="1" s="1"/>
  <c r="G64" i="1" s="1"/>
  <c r="G66" i="1" s="1"/>
  <c r="J58" i="1" s="1"/>
  <c r="J60" i="1" s="1"/>
  <c r="J62" i="1" s="1"/>
  <c r="J64" i="1" s="1"/>
  <c r="J66" i="1" s="1"/>
  <c r="M58" i="1" s="1"/>
  <c r="M60" i="1" s="1"/>
  <c r="M62" i="1" s="1"/>
  <c r="M64" i="1" s="1"/>
  <c r="M66" i="1" s="1"/>
  <c r="J28" i="42" l="1"/>
  <c r="J28" i="34"/>
  <c r="J28" i="27"/>
  <c r="J28" i="30"/>
  <c r="J28" i="29"/>
  <c r="J28" i="19"/>
  <c r="J28" i="38"/>
  <c r="J28" i="3"/>
  <c r="J28" i="31"/>
  <c r="J28" i="39" l="1"/>
  <c r="J28" i="35"/>
  <c r="J28" i="32"/>
  <c r="J28" i="18"/>
  <c r="I9" i="5"/>
  <c r="I9" i="18"/>
  <c r="I9" i="19"/>
  <c r="I9" i="20"/>
  <c r="I9" i="27"/>
  <c r="I9" i="28"/>
  <c r="I9" i="29"/>
  <c r="I9" i="30"/>
  <c r="I9" i="31"/>
  <c r="I9" i="32"/>
  <c r="I9" i="33"/>
  <c r="I9" i="34"/>
  <c r="I9" i="35"/>
  <c r="I9" i="37"/>
  <c r="I9" i="38"/>
  <c r="I9" i="39"/>
  <c r="I9" i="40"/>
  <c r="I9" i="41"/>
  <c r="I9" i="42"/>
  <c r="I9" i="3"/>
  <c r="K28" i="32" l="1"/>
  <c r="K58" i="1" s="1"/>
  <c r="K26" i="19"/>
  <c r="K26" i="41"/>
  <c r="K24" i="19"/>
  <c r="K24" i="29"/>
  <c r="K24" i="34"/>
  <c r="K24" i="38"/>
  <c r="K24" i="42"/>
  <c r="K23" i="41"/>
  <c r="K24" i="28"/>
  <c r="K26" i="18"/>
  <c r="K26" i="20"/>
  <c r="K26" i="42"/>
  <c r="K23" i="20"/>
  <c r="K23" i="30"/>
  <c r="K23" i="35"/>
  <c r="K23" i="39"/>
  <c r="K23" i="3"/>
  <c r="K24" i="33"/>
  <c r="K26" i="37"/>
  <c r="K24" i="18"/>
  <c r="K26" i="40"/>
  <c r="K23" i="42"/>
  <c r="K26" i="31"/>
  <c r="K26" i="3"/>
  <c r="K24" i="20"/>
  <c r="K24" i="30"/>
  <c r="K24" i="35"/>
  <c r="K24" i="39"/>
  <c r="K24" i="3"/>
  <c r="K23" i="37"/>
  <c r="K24" i="37"/>
  <c r="K23" i="29"/>
  <c r="K26" i="27"/>
  <c r="K26" i="32"/>
  <c r="K23" i="5"/>
  <c r="K23" i="27"/>
  <c r="K23" i="31"/>
  <c r="K23" i="33"/>
  <c r="K23" i="40"/>
  <c r="K24" i="40"/>
  <c r="K24" i="32"/>
  <c r="K23" i="19"/>
  <c r="K26" i="29"/>
  <c r="K26" i="34"/>
  <c r="K24" i="5"/>
  <c r="K24" i="27"/>
  <c r="K24" i="31"/>
  <c r="K23" i="34"/>
  <c r="K26" i="33"/>
  <c r="K26" i="35"/>
  <c r="K23" i="18"/>
  <c r="K23" i="28"/>
  <c r="K23" i="32"/>
  <c r="K26" i="5"/>
  <c r="K24" i="41"/>
  <c r="K23" i="38"/>
  <c r="K26" i="38"/>
  <c r="K26" i="28"/>
  <c r="K26" i="39"/>
  <c r="K26" i="30"/>
  <c r="K28" i="35"/>
  <c r="K64" i="1" s="1"/>
  <c r="K19" i="34"/>
  <c r="K19" i="37"/>
  <c r="K19" i="39"/>
  <c r="K19" i="3"/>
  <c r="K19" i="41"/>
  <c r="K19" i="27"/>
  <c r="K19" i="19"/>
  <c r="K19" i="33"/>
  <c r="K19" i="40"/>
  <c r="K19" i="42"/>
  <c r="K19" i="32"/>
  <c r="K19" i="31"/>
  <c r="K19" i="5"/>
  <c r="K22" i="32"/>
  <c r="K19" i="35"/>
  <c r="K19" i="38"/>
  <c r="K19" i="20"/>
  <c r="K21" i="41"/>
  <c r="K19" i="29"/>
  <c r="K19" i="28"/>
  <c r="K19" i="30"/>
  <c r="K21" i="34"/>
  <c r="K19" i="18"/>
  <c r="K21" i="38"/>
  <c r="K22" i="5"/>
  <c r="K22" i="34"/>
  <c r="K21" i="31"/>
  <c r="K22" i="18"/>
  <c r="K28" i="41"/>
  <c r="K28" i="40"/>
  <c r="N62" i="1" s="1"/>
  <c r="K21" i="33"/>
  <c r="K22" i="20"/>
  <c r="K22" i="33"/>
  <c r="K21" i="42"/>
  <c r="K21" i="27"/>
  <c r="K21" i="19"/>
  <c r="K22" i="30"/>
  <c r="K22" i="19"/>
  <c r="K28" i="37"/>
  <c r="K66" i="1" s="1"/>
  <c r="K21" i="37"/>
  <c r="K22" i="39"/>
  <c r="K22" i="40"/>
  <c r="K28" i="33"/>
  <c r="K60" i="1" s="1"/>
  <c r="K22" i="29"/>
  <c r="K21" i="39"/>
  <c r="K28" i="27"/>
  <c r="H58" i="1" s="1"/>
  <c r="K22" i="41"/>
  <c r="K22" i="28"/>
  <c r="K21" i="30"/>
  <c r="K21" i="40"/>
  <c r="K21" i="5"/>
  <c r="K28" i="5"/>
  <c r="E60" i="1" s="1"/>
  <c r="K22" i="37"/>
  <c r="K22" i="3"/>
  <c r="K21" i="29"/>
  <c r="K28" i="34"/>
  <c r="K62" i="1" s="1"/>
  <c r="K28" i="28"/>
  <c r="H60" i="1" s="1"/>
  <c r="K21" i="28"/>
  <c r="K21" i="18"/>
  <c r="K28" i="20"/>
  <c r="E66" i="1" s="1"/>
  <c r="K21" i="35"/>
  <c r="K21" i="32"/>
  <c r="K21" i="3"/>
  <c r="K22" i="31"/>
  <c r="K21" i="20"/>
  <c r="K22" i="42"/>
  <c r="K22" i="27"/>
  <c r="K22" i="35"/>
  <c r="K22" i="38"/>
  <c r="K28" i="29"/>
  <c r="H62" i="1" s="1"/>
  <c r="K28" i="19"/>
  <c r="E64" i="1" s="1"/>
  <c r="K28" i="38"/>
  <c r="N58" i="1" s="1"/>
  <c r="K28" i="31"/>
  <c r="H66" i="1" s="1"/>
  <c r="K28" i="30"/>
  <c r="K28" i="3"/>
  <c r="E58" i="1" s="1"/>
  <c r="K28" i="42"/>
  <c r="N66" i="1" s="1"/>
  <c r="K28" i="18"/>
  <c r="E62" i="1" s="1"/>
  <c r="K28" i="39"/>
  <c r="N60" i="1" s="1"/>
  <c r="K9" i="5"/>
  <c r="K9" i="31"/>
  <c r="K9" i="40"/>
  <c r="K9" i="38"/>
  <c r="K9" i="18"/>
  <c r="K9" i="32"/>
  <c r="K9" i="41"/>
  <c r="H75" i="1"/>
  <c r="K9" i="34"/>
  <c r="H73" i="1"/>
  <c r="K9" i="35"/>
  <c r="H72" i="1"/>
  <c r="K9" i="37"/>
  <c r="K11" i="29"/>
  <c r="K9" i="19"/>
  <c r="K9" i="33"/>
  <c r="K9" i="42"/>
  <c r="H74" i="1"/>
  <c r="K9" i="20"/>
  <c r="K9" i="3"/>
  <c r="K9" i="27"/>
  <c r="H70" i="1"/>
  <c r="K9" i="30"/>
  <c r="K9" i="39"/>
  <c r="H76" i="1"/>
  <c r="K9" i="28"/>
  <c r="K9" i="29"/>
  <c r="K11" i="5"/>
  <c r="K11" i="18"/>
  <c r="K11" i="19"/>
  <c r="K11" i="20"/>
  <c r="J11" i="27"/>
  <c r="K11" i="27" s="1"/>
  <c r="J11" i="28"/>
  <c r="K11" i="28" s="1"/>
  <c r="J11" i="29"/>
  <c r="J11" i="30"/>
  <c r="K11" i="30" s="1"/>
  <c r="J11" i="31"/>
  <c r="K11" i="31" s="1"/>
  <c r="J11" i="32"/>
  <c r="K11" i="32" s="1"/>
  <c r="J11" i="33"/>
  <c r="K11" i="33" s="1"/>
  <c r="J11" i="34"/>
  <c r="K11" i="34" s="1"/>
  <c r="J11" i="35"/>
  <c r="K11" i="35" s="1"/>
  <c r="J11" i="37"/>
  <c r="K11" i="37" s="1"/>
  <c r="J11" i="38"/>
  <c r="K11" i="38" s="1"/>
  <c r="J11" i="39"/>
  <c r="K11" i="39" s="1"/>
  <c r="J11" i="40"/>
  <c r="K11" i="40" s="1"/>
  <c r="J11" i="41"/>
  <c r="K11" i="41" s="1"/>
  <c r="J11" i="42"/>
  <c r="K11" i="42" s="1"/>
  <c r="K11" i="3"/>
  <c r="N64" i="1" l="1"/>
  <c r="H64" i="1"/>
  <c r="J12" i="5"/>
  <c r="K12" i="5" s="1"/>
  <c r="J12" i="18"/>
  <c r="K12" i="18" s="1"/>
  <c r="J12" i="19"/>
  <c r="K12" i="19" s="1"/>
  <c r="J12" i="20"/>
  <c r="K12" i="20" s="1"/>
  <c r="J12" i="27"/>
  <c r="K12" i="27" s="1"/>
  <c r="J12" i="28"/>
  <c r="K12" i="28" s="1"/>
  <c r="J12" i="29"/>
  <c r="K12" i="29" s="1"/>
  <c r="J12" i="30"/>
  <c r="K12" i="30" s="1"/>
  <c r="J12" i="31"/>
  <c r="K12" i="31" s="1"/>
  <c r="J12" i="32"/>
  <c r="K12" i="32" s="1"/>
  <c r="J12" i="33"/>
  <c r="K12" i="33" s="1"/>
  <c r="J12" i="34"/>
  <c r="K12" i="34" s="1"/>
  <c r="J12" i="35"/>
  <c r="K12" i="35" s="1"/>
  <c r="J12" i="37"/>
  <c r="K12" i="37" s="1"/>
  <c r="J12" i="38"/>
  <c r="K12" i="38" s="1"/>
  <c r="J12" i="39"/>
  <c r="K12" i="39" s="1"/>
  <c r="J12" i="40"/>
  <c r="K12" i="40" s="1"/>
  <c r="J12" i="41"/>
  <c r="K12" i="41" s="1"/>
  <c r="J12" i="42"/>
  <c r="K12" i="42" s="1"/>
  <c r="J12" i="3"/>
  <c r="K12" i="3" s="1"/>
  <c r="D44" i="1"/>
  <c r="D46" i="1" s="1"/>
  <c r="D48" i="1" s="1"/>
  <c r="D50" i="1" s="1"/>
  <c r="G42" i="1" s="1"/>
  <c r="G44" i="1" s="1"/>
  <c r="G46" i="1" s="1"/>
  <c r="G48" i="1" s="1"/>
  <c r="G50" i="1" s="1"/>
  <c r="J42" i="1" s="1"/>
  <c r="J44" i="1" s="1"/>
  <c r="J46" i="1" s="1"/>
  <c r="J48" i="1" s="1"/>
  <c r="J50" i="1" s="1"/>
  <c r="M42" i="1" s="1"/>
  <c r="M44" i="1" s="1"/>
  <c r="M46" i="1" s="1"/>
  <c r="M48" i="1" s="1"/>
  <c r="M50" i="1" s="1"/>
  <c r="J14" i="42" l="1"/>
  <c r="J14" i="39"/>
  <c r="J14" i="40"/>
  <c r="J14" i="41"/>
  <c r="J14" i="38"/>
  <c r="J14" i="37"/>
  <c r="J14" i="32"/>
  <c r="J14" i="33"/>
  <c r="J14" i="34"/>
  <c r="J14" i="35"/>
  <c r="J16" i="38" l="1"/>
  <c r="K16" i="38" s="1"/>
  <c r="K14" i="38"/>
  <c r="J16" i="41"/>
  <c r="K16" i="41" s="1"/>
  <c r="K14" i="41"/>
  <c r="J16" i="40"/>
  <c r="K16" i="40" s="1"/>
  <c r="K14" i="40"/>
  <c r="J16" i="39"/>
  <c r="K16" i="39" s="1"/>
  <c r="K14" i="39"/>
  <c r="J16" i="42"/>
  <c r="K16" i="42" s="1"/>
  <c r="K14" i="42"/>
  <c r="J16" i="34"/>
  <c r="K16" i="34" s="1"/>
  <c r="K14" i="34"/>
  <c r="J16" i="33"/>
  <c r="K16" i="33" s="1"/>
  <c r="K14" i="33"/>
  <c r="J16" i="32"/>
  <c r="K16" i="32" s="1"/>
  <c r="K14" i="32"/>
  <c r="J16" i="37"/>
  <c r="K16" i="37" s="1"/>
  <c r="K14" i="37"/>
  <c r="J16" i="35"/>
  <c r="K16" i="35" s="1"/>
  <c r="K14" i="35"/>
  <c r="J14" i="30"/>
  <c r="J14" i="27"/>
  <c r="J14" i="28"/>
  <c r="J14" i="29"/>
  <c r="J14" i="31"/>
  <c r="J14" i="20"/>
  <c r="J14" i="19"/>
  <c r="J14" i="18"/>
  <c r="J14" i="5"/>
  <c r="J16" i="29" l="1"/>
  <c r="K16" i="29" s="1"/>
  <c r="K14" i="29"/>
  <c r="J16" i="27"/>
  <c r="K16" i="27" s="1"/>
  <c r="K14" i="27"/>
  <c r="J16" i="31"/>
  <c r="K16" i="31" s="1"/>
  <c r="K14" i="31"/>
  <c r="J16" i="28"/>
  <c r="K16" i="28" s="1"/>
  <c r="K14" i="28"/>
  <c r="J16" i="30"/>
  <c r="K16" i="30" s="1"/>
  <c r="K14" i="30"/>
  <c r="J16" i="19"/>
  <c r="K16" i="19" s="1"/>
  <c r="K14" i="19"/>
  <c r="J16" i="20"/>
  <c r="K16" i="20" s="1"/>
  <c r="K14" i="20"/>
  <c r="J16" i="18"/>
  <c r="K16" i="18" s="1"/>
  <c r="K14" i="18"/>
  <c r="J16" i="5"/>
  <c r="K16" i="5" s="1"/>
  <c r="K14" i="5"/>
  <c r="J14" i="3"/>
  <c r="J16" i="3" l="1"/>
  <c r="K16" i="3" s="1"/>
  <c r="K14" i="3"/>
  <c r="N42" i="1"/>
  <c r="N44" i="1"/>
  <c r="H46" i="1"/>
  <c r="N50" i="1"/>
  <c r="K50" i="1"/>
  <c r="K46" i="1"/>
  <c r="K44" i="1"/>
  <c r="K42" i="1"/>
  <c r="H50" i="1"/>
  <c r="H42" i="1"/>
  <c r="N46" i="1"/>
  <c r="H44" i="1"/>
  <c r="K48" i="1"/>
  <c r="H48" i="1" l="1"/>
  <c r="N48" i="1"/>
  <c r="E48" i="1"/>
  <c r="E42" i="1"/>
  <c r="E50" i="1"/>
  <c r="E44" i="1"/>
  <c r="E46" i="1"/>
</calcChain>
</file>

<file path=xl/sharedStrings.xml><?xml version="1.0" encoding="utf-8"?>
<sst xmlns="http://schemas.openxmlformats.org/spreadsheetml/2006/main" count="724" uniqueCount="84">
  <si>
    <t>Prisforslag til opsætning af gipsplader på eksisterende underlag</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</si>
  <si>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</si>
  <si>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</si>
  <si>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</si>
  <si>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</si>
  <si>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</si>
  <si>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</si>
  <si>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</si>
  <si>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Disse priser er baseret på:</t>
  </si>
  <si>
    <t>- 1 lag gips (skema 1).</t>
  </si>
  <si>
    <t>- 2 lag gips (skema 2).</t>
  </si>
  <si>
    <t>- søm og skruer indeholdt.</t>
  </si>
  <si>
    <t>- Pladestørrelsen er mellem 600 x 1200 mm og 1200 x 2400 mm</t>
  </si>
  <si>
    <t>- Pladerne er højst 13mm tykke.</t>
  </si>
  <si>
    <t>- at der ikke er nogle udskæringer. (er dette tilfældet se skema 3)</t>
  </si>
  <si>
    <t>- Såfremt pladerne er færdigbehandlet skal priserne tillægges 12%, dette gælder dog ikke ved cement indfarvet plader.</t>
  </si>
  <si>
    <t>- I priserne er der indeholdt 1 gange stillads pr. lag gips, hvis arbejdsgangen nødvendig gøre mere stillads eller brug af lift skal dette tillægges prisen.</t>
  </si>
  <si>
    <t>- Der er IKKE medregnet højdetillæg. Højdetillæget på 0,5% tilkommer arbejde fra 4,2 m til 6,0 m højde og øges med yderligere 0,5% for hver påbegyndt 1,8 m derover.</t>
  </si>
  <si>
    <t>- Der er heller ikke medregnet skråsnit i randarealet, fugning, mm. Disse priser skal findes særskilt i prislisten.</t>
  </si>
  <si>
    <t>- Vær opmærksom på at det er den samlet tildelte loft mængde der afgøre hvilken kolonne priserne skal tages i.</t>
  </si>
  <si>
    <t>- Arbejder du i et område som tilkommer Zonetillæg skal alle priserne tilskrives 3%, Se Bygningsoverenskomsten</t>
  </si>
  <si>
    <t>1 lag gips på eksisterende underlag af træ eller 0,7 mm metal</t>
  </si>
  <si>
    <t>Skema 1</t>
  </si>
  <si>
    <t>Regnskabs nummer</t>
  </si>
  <si>
    <t>t.o.m 100 m2</t>
  </si>
  <si>
    <t>t.o.m 300 m2</t>
  </si>
  <si>
    <t>t.o.m 650 m2</t>
  </si>
  <si>
    <t>over 650 m2</t>
  </si>
  <si>
    <t>Rum størelse</t>
  </si>
  <si>
    <t>5 kvm</t>
  </si>
  <si>
    <t>kr/m2</t>
  </si>
  <si>
    <t>15 kvm</t>
  </si>
  <si>
    <t>25 kvm</t>
  </si>
  <si>
    <t>50 kvm</t>
  </si>
  <si>
    <t>100 kvm</t>
  </si>
  <si>
    <t>2 lag gips på eksisterende underlag af træ eller 0,7 mm metal</t>
  </si>
  <si>
    <t>Skema 2</t>
  </si>
  <si>
    <t>Skema 3</t>
  </si>
  <si>
    <t>Kode</t>
  </si>
  <si>
    <t>Udskæringer</t>
  </si>
  <si>
    <t>pris</t>
  </si>
  <si>
    <t>pr. lag</t>
  </si>
  <si>
    <t>070342A</t>
  </si>
  <si>
    <t>t.o.m.</t>
  </si>
  <si>
    <r>
      <t>50 cm</t>
    </r>
    <r>
      <rPr>
        <vertAlign val="superscript"/>
        <sz val="11"/>
        <color indexed="8"/>
        <rFont val="Calibri"/>
        <family val="2"/>
      </rPr>
      <t>2</t>
    </r>
  </si>
  <si>
    <t>pr/stk</t>
  </si>
  <si>
    <t>070342B</t>
  </si>
  <si>
    <r>
      <t>300 cm</t>
    </r>
    <r>
      <rPr>
        <vertAlign val="superscript"/>
        <sz val="11"/>
        <color indexed="8"/>
        <rFont val="Calibri"/>
        <family val="2"/>
      </rPr>
      <t>2</t>
    </r>
  </si>
  <si>
    <t>070342C</t>
  </si>
  <si>
    <r>
      <t>1200 cm</t>
    </r>
    <r>
      <rPr>
        <vertAlign val="superscript"/>
        <sz val="11"/>
        <color indexed="8"/>
        <rFont val="Calibri"/>
        <family val="2"/>
      </rPr>
      <t>2</t>
    </r>
  </si>
  <si>
    <t>070342D</t>
  </si>
  <si>
    <r>
      <t>15000 cm</t>
    </r>
    <r>
      <rPr>
        <vertAlign val="superscript"/>
        <sz val="11"/>
        <color indexed="8"/>
        <rFont val="Calibri"/>
        <family val="2"/>
      </rPr>
      <t>2</t>
    </r>
  </si>
  <si>
    <t>070342E</t>
  </si>
  <si>
    <t>over</t>
  </si>
  <si>
    <t>pr/m</t>
  </si>
  <si>
    <t>Udskæringer i færdig behandlet plader tillægges 15%</t>
  </si>
  <si>
    <t>Udskæringer i mellemlag fradrages 30%</t>
  </si>
  <si>
    <t>Runde udskæringer der fortages med bor, skal betales efter bestemmelserne i 10.01</t>
  </si>
  <si>
    <t>REGNSKABS NUMMER</t>
  </si>
  <si>
    <t>TRÆBETON PÅ EKSISTERENDE UNDERLAG.</t>
  </si>
  <si>
    <t xml:space="preserve">Dette regnskab er lavet efter </t>
  </si>
  <si>
    <t>overenskomsten.</t>
  </si>
  <si>
    <t>Rum størrelse</t>
  </si>
  <si>
    <t>Kvm</t>
  </si>
  <si>
    <t>Gradueringen er t.o.m</t>
  </si>
  <si>
    <t>kvm</t>
  </si>
  <si>
    <t>Pris</t>
  </si>
  <si>
    <t>I alt</t>
  </si>
  <si>
    <t>070410A</t>
  </si>
  <si>
    <t>Gipsplader t.o.m. 1200 x 2400 mm t.o.m. 13 mm tykkelse</t>
  </si>
  <si>
    <t>070409</t>
  </si>
  <si>
    <t>Fladetillæg, pr. stk.</t>
  </si>
  <si>
    <t>Totalt for denne type loft</t>
  </si>
  <si>
    <t>Kvardrat meter prisen</t>
  </si>
  <si>
    <t>070428A</t>
  </si>
  <si>
    <t>Ekstra lag gips, sammen med første lag gips, pr. m2</t>
  </si>
  <si>
    <t>070428B</t>
  </si>
  <si>
    <t>Fladetillæg for ekstra lag gips, pr. stk</t>
  </si>
  <si>
    <t>070410B</t>
  </si>
  <si>
    <t>070410C</t>
  </si>
  <si>
    <t>Gradueringen er over</t>
  </si>
  <si>
    <t>070410D</t>
  </si>
  <si>
    <t>Dette ark må KUN opdateres via det selvstændige regneark "Prislistetillæg"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</si>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</sst>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24">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rgb="FF00B050"/>
      <name val="Verdana"/>
      <family val="2"/>
    </font>
    <font>
      <sz val="10"/>
      <color theme="9" tint="-0.249977111117893"/>
      <name val="Verdana"/>
      <family val="2"/>
    </font>
    <font>
      <sz val="10"/>
      <color theme="3"/>
      <name val="Arial"/>
      <family val="2"/>
    </font>
    <font>
      <sz val="10"/>
      <color theme="3"/>
      <name val="Verdana"/>
      <family val="2"/>
    </font>
    <font>
      <vertAlign val="superscript"/>
      <sz val="11"/>
      <color indexed="8"/>
      <name val="Calibri"/>
      <family val="2"/>
    </font>
    <font>
      <b/>
      <i/>
      <sz val="10"/>
      <name val="Arial"/>
      <family val="2"/>
    </font>
    <font>
      <b/>
      <i/>
      <sz val="10"/>
      <color theme="1"/>
      <name val="Verdana"/>
      <family val="2"/>
    </font>
    <font>
      <b/>
      <sz val="20"/>
      <color theme="1"/>
      <name val="Verdana"/>
      <family val="2"/>
    </font>
    <font>
      <u/>
      <sz val="10"/>
      <color theme="10"/>
      <name val="Verdana"/>
      <family val="2"/>
    </font>
    <font>
      <u/>
      <sz val="10"/>
      <color rgb="FFFF0000"/>
      <name val="Verdana"/>
      <family val="2"/>
    </font>
    <font>
      <u/>
      <sz val="10"/>
      <color rgb="FF00B050"/>
      <name val="Verdana"/>
      <family val="2"/>
    </font>
    <font>
      <u/>
      <sz val="10"/>
      <color rgb="FF1F497D"/>
      <name val="Verdana"/>
      <family val="2"/>
    </font>
    <font>
      <u/>
      <sz val="10"/>
      <color rgb="FFE26B0A"/>
      <name val="Verdana"/>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9" tint="-0.249977111117893"/>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0"/>
    <xf numFmtId="164" fontId="8" fillId="0" borderId="0" applyFont="0" applyFill="0" applyBorder="0" applyAlignment="0" applyProtection="0"/>
    <xf numFmtId="0" fontId="19" fillId="0" borderId="0" applyNumberFormat="0" applyFill="0" applyBorder="0" applyAlignment="0" applyProtection="0"/>
  </cellStyleXfs>
  <cellXfs count="188">
    <xf numFmtId="0" fontId="0" fillId="0" borderId="0" xfId="0"/>
    <xf numFmtId="0" fontId="1" fillId="0" borderId="0" xfId="1"/>
    <xf numFmtId="0" fontId="0" fillId="0" borderId="2" xfId="0" applyBorder="1"/>
    <xf numFmtId="0" fontId="0" fillId="0" borderId="5" xfId="0" applyBorder="1"/>
    <xf numFmtId="0" fontId="0" fillId="0" borderId="7" xfId="0" applyBorder="1"/>
    <xf numFmtId="49" fontId="0" fillId="0" borderId="0" xfId="0" applyNumberFormat="1" applyAlignment="1">
      <alignment horizontal="left" wrapText="1"/>
    </xf>
    <xf numFmtId="0" fontId="0" fillId="0" borderId="0" xfId="0" applyAlignment="1">
      <alignment horizontal="left" wrapText="1"/>
    </xf>
    <xf numFmtId="0" fontId="1" fillId="0" borderId="2" xfId="1" applyBorder="1"/>
    <xf numFmtId="0" fontId="6" fillId="0" borderId="2" xfId="1" applyFont="1" applyBorder="1"/>
    <xf numFmtId="0" fontId="2" fillId="0" borderId="2" xfId="1" applyFont="1" applyBorder="1"/>
    <xf numFmtId="0" fontId="4" fillId="0" borderId="2" xfId="1" applyFont="1" applyBorder="1"/>
    <xf numFmtId="0" fontId="3" fillId="0" borderId="2" xfId="1" applyFont="1" applyBorder="1"/>
    <xf numFmtId="0" fontId="5" fillId="0" borderId="2" xfId="1" applyFont="1" applyBorder="1"/>
    <xf numFmtId="0" fontId="1" fillId="0" borderId="2" xfId="1" applyBorder="1" applyAlignment="1">
      <alignment vertical="center"/>
    </xf>
    <xf numFmtId="0" fontId="1" fillId="0" borderId="4" xfId="1" applyBorder="1"/>
    <xf numFmtId="0" fontId="6" fillId="0" borderId="4" xfId="1" applyFont="1" applyBorder="1"/>
    <xf numFmtId="0" fontId="1" fillId="0" borderId="6" xfId="1" applyBorder="1"/>
    <xf numFmtId="0" fontId="1" fillId="0" borderId="6" xfId="1" applyBorder="1" applyAlignment="1">
      <alignment vertical="center" wrapText="1"/>
    </xf>
    <xf numFmtId="0" fontId="6" fillId="0" borderId="7" xfId="1" applyFont="1" applyBorder="1"/>
    <xf numFmtId="0" fontId="1" fillId="0" borderId="8" xfId="1" applyBorder="1"/>
    <xf numFmtId="0" fontId="1" fillId="0" borderId="9" xfId="1" applyBorder="1"/>
    <xf numFmtId="0" fontId="2" fillId="0" borderId="9" xfId="1" applyFont="1" applyBorder="1"/>
    <xf numFmtId="0" fontId="6" fillId="0" borderId="10" xfId="1" applyFont="1" applyBorder="1"/>
    <xf numFmtId="49" fontId="0" fillId="0" borderId="0" xfId="0" applyNumberFormat="1" applyAlignment="1">
      <alignment wrapText="1"/>
    </xf>
    <xf numFmtId="49" fontId="0" fillId="0" borderId="6" xfId="0" applyNumberFormat="1" applyBorder="1"/>
    <xf numFmtId="164" fontId="0" fillId="0" borderId="2" xfId="2" applyFont="1" applyBorder="1"/>
    <xf numFmtId="49" fontId="0" fillId="0" borderId="8" xfId="0" applyNumberFormat="1" applyBorder="1"/>
    <xf numFmtId="0" fontId="0" fillId="2" borderId="14" xfId="0" applyFill="1" applyBorder="1"/>
    <xf numFmtId="0" fontId="0" fillId="2" borderId="13" xfId="0" applyFill="1" applyBorder="1"/>
    <xf numFmtId="164" fontId="0" fillId="0" borderId="19" xfId="2" applyFont="1"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164" fontId="0" fillId="2" borderId="21" xfId="2" applyFont="1" applyFill="1" applyBorder="1"/>
    <xf numFmtId="164" fontId="0" fillId="0" borderId="12" xfId="2" applyFont="1" applyBorder="1"/>
    <xf numFmtId="0" fontId="2" fillId="0" borderId="2" xfId="1" applyFont="1" applyBorder="1" applyAlignment="1">
      <alignment horizontal="center" vertical="center" wrapText="1"/>
    </xf>
    <xf numFmtId="0" fontId="6" fillId="0" borderId="2" xfId="1" applyFont="1" applyBorder="1" applyAlignment="1">
      <alignment horizontal="center" wrapText="1"/>
    </xf>
    <xf numFmtId="2" fontId="2" fillId="0" borderId="2" xfId="1" applyNumberFormat="1" applyFont="1" applyBorder="1"/>
    <xf numFmtId="2" fontId="6" fillId="0" borderId="2" xfId="1" applyNumberFormat="1" applyFont="1" applyBorder="1"/>
    <xf numFmtId="0" fontId="10" fillId="0" borderId="2" xfId="1" applyFont="1" applyBorder="1"/>
    <xf numFmtId="0" fontId="10" fillId="0" borderId="2" xfId="1" applyFont="1" applyBorder="1" applyAlignment="1">
      <alignment horizontal="center" wrapText="1"/>
    </xf>
    <xf numFmtId="0" fontId="11" fillId="0" borderId="2" xfId="0" applyFont="1" applyBorder="1"/>
    <xf numFmtId="2" fontId="10" fillId="0" borderId="2" xfId="1" applyNumberFormat="1" applyFont="1" applyBorder="1"/>
    <xf numFmtId="0" fontId="10" fillId="0" borderId="9" xfId="1" applyFont="1" applyBorder="1"/>
    <xf numFmtId="0" fontId="12" fillId="0" borderId="7" xfId="0" applyFont="1" applyBorder="1"/>
    <xf numFmtId="0" fontId="12" fillId="0" borderId="2" xfId="0" applyFont="1" applyBorder="1"/>
    <xf numFmtId="0" fontId="13" fillId="0" borderId="2" xfId="1" applyFont="1" applyBorder="1"/>
    <xf numFmtId="0" fontId="13" fillId="0" borderId="9" xfId="1" applyFont="1" applyBorder="1"/>
    <xf numFmtId="0" fontId="13" fillId="0" borderId="2" xfId="1" applyFont="1" applyBorder="1" applyAlignment="1">
      <alignment horizontal="center" wrapText="1"/>
    </xf>
    <xf numFmtId="0" fontId="14" fillId="0" borderId="2" xfId="0" applyFont="1" applyBorder="1"/>
    <xf numFmtId="2" fontId="13" fillId="0" borderId="2" xfId="1" applyNumberFormat="1" applyFont="1" applyBorder="1"/>
    <xf numFmtId="0" fontId="0" fillId="2" borderId="12" xfId="0" applyFill="1" applyBorder="1"/>
    <xf numFmtId="164" fontId="0" fillId="0" borderId="20" xfId="2" applyFont="1" applyBorder="1"/>
    <xf numFmtId="164" fontId="0" fillId="2" borderId="20" xfId="2" applyFont="1" applyFill="1" applyBorder="1"/>
    <xf numFmtId="164" fontId="0" fillId="0" borderId="0" xfId="2" applyFont="1"/>
    <xf numFmtId="164" fontId="0" fillId="0" borderId="9" xfId="2" applyFont="1" applyBorder="1"/>
    <xf numFmtId="0" fontId="16" fillId="0" borderId="3" xfId="1" applyFont="1" applyBorder="1" applyAlignment="1">
      <alignment horizontal="center" vertical="center"/>
    </xf>
    <xf numFmtId="164" fontId="0" fillId="0" borderId="11" xfId="2" applyFont="1" applyBorder="1"/>
    <xf numFmtId="164" fontId="0" fillId="2" borderId="7" xfId="2" applyFont="1" applyFill="1" applyBorder="1"/>
    <xf numFmtId="0" fontId="7" fillId="0" borderId="0" xfId="0" applyFont="1" applyAlignment="1">
      <alignment horizontal="center"/>
    </xf>
    <xf numFmtId="0" fontId="9" fillId="0" borderId="0" xfId="0" applyFont="1"/>
    <xf numFmtId="49" fontId="9" fillId="0" borderId="0" xfId="0" applyNumberFormat="1" applyFont="1"/>
    <xf numFmtId="0" fontId="0" fillId="0" borderId="0" xfId="0" applyAlignment="1">
      <alignment horizontal="center"/>
    </xf>
    <xf numFmtId="0" fontId="0" fillId="0" borderId="0" xfId="0" applyAlignment="1">
      <alignment horizontal="right"/>
    </xf>
    <xf numFmtId="164" fontId="0" fillId="0" borderId="26" xfId="2" applyFont="1" applyBorder="1"/>
    <xf numFmtId="0" fontId="17" fillId="0" borderId="28" xfId="0" applyFont="1" applyBorder="1" applyAlignment="1">
      <alignment vertical="center"/>
    </xf>
    <xf numFmtId="0" fontId="0" fillId="0" borderId="30" xfId="0" applyBorder="1"/>
    <xf numFmtId="0" fontId="0" fillId="0" borderId="33" xfId="0" applyBorder="1" applyAlignment="1">
      <alignment horizontal="center"/>
    </xf>
    <xf numFmtId="0" fontId="0" fillId="0" borderId="33" xfId="0" applyBorder="1"/>
    <xf numFmtId="0" fontId="0" fillId="0" borderId="34" xfId="0" applyBorder="1" applyAlignment="1">
      <alignment horizontal="center"/>
    </xf>
    <xf numFmtId="0" fontId="0" fillId="0" borderId="1" xfId="0" applyBorder="1"/>
    <xf numFmtId="0" fontId="0" fillId="0" borderId="38" xfId="0" applyBorder="1" applyAlignment="1">
      <alignment horizontal="center"/>
    </xf>
    <xf numFmtId="0" fontId="0" fillId="0" borderId="38" xfId="0" applyBorder="1" applyAlignment="1">
      <alignment horizontal="left"/>
    </xf>
    <xf numFmtId="0" fontId="0" fillId="0" borderId="39" xfId="0" applyBorder="1" applyAlignment="1">
      <alignment horizontal="center"/>
    </xf>
    <xf numFmtId="49" fontId="0" fillId="0" borderId="24" xfId="0" applyNumberFormat="1" applyBorder="1"/>
    <xf numFmtId="0" fontId="0" fillId="0" borderId="40" xfId="0" applyBorder="1"/>
    <xf numFmtId="164" fontId="0" fillId="0" borderId="25" xfId="2" applyFont="1" applyBorder="1"/>
    <xf numFmtId="0" fontId="0" fillId="0" borderId="25" xfId="0" applyBorder="1" applyAlignment="1">
      <alignment horizontal="left"/>
    </xf>
    <xf numFmtId="0" fontId="0" fillId="0" borderId="14" xfId="0" applyBorder="1"/>
    <xf numFmtId="0" fontId="0" fillId="0" borderId="2" xfId="0" applyBorder="1" applyAlignment="1">
      <alignment horizontal="left"/>
    </xf>
    <xf numFmtId="0" fontId="0" fillId="0" borderId="41" xfId="0" applyBorder="1"/>
    <xf numFmtId="0" fontId="0" fillId="0" borderId="11" xfId="0" applyBorder="1" applyAlignment="1">
      <alignment horizontal="left"/>
    </xf>
    <xf numFmtId="164" fontId="2" fillId="0" borderId="2" xfId="2" applyFont="1" applyBorder="1"/>
    <xf numFmtId="164" fontId="2" fillId="0" borderId="9" xfId="2" applyFont="1" applyBorder="1"/>
    <xf numFmtId="164" fontId="10" fillId="0" borderId="2" xfId="2" applyFont="1" applyBorder="1"/>
    <xf numFmtId="164" fontId="10" fillId="0" borderId="9" xfId="2" applyFont="1" applyBorder="1"/>
    <xf numFmtId="164" fontId="13" fillId="0" borderId="9" xfId="2" applyFont="1" applyBorder="1"/>
    <xf numFmtId="164" fontId="13" fillId="0" borderId="2" xfId="2" applyFont="1" applyBorder="1"/>
    <xf numFmtId="164" fontId="6" fillId="0" borderId="2" xfId="2" applyFont="1" applyBorder="1"/>
    <xf numFmtId="164" fontId="6" fillId="0" borderId="9" xfId="2" applyFont="1" applyBorder="1"/>
    <xf numFmtId="0" fontId="9" fillId="3" borderId="16" xfId="0" applyFont="1" applyFill="1" applyBorder="1" applyAlignment="1">
      <alignment horizontal="center"/>
    </xf>
    <xf numFmtId="0" fontId="9" fillId="6" borderId="16" xfId="0" applyFont="1" applyFill="1" applyBorder="1" applyAlignment="1">
      <alignment horizontal="center"/>
    </xf>
    <xf numFmtId="0" fontId="9" fillId="5" borderId="16" xfId="0" applyFont="1" applyFill="1" applyBorder="1" applyAlignment="1">
      <alignment horizontal="center"/>
    </xf>
    <xf numFmtId="0" fontId="9" fillId="4" borderId="16" xfId="0" applyFont="1" applyFill="1" applyBorder="1" applyAlignment="1">
      <alignment horizontal="center"/>
    </xf>
    <xf numFmtId="0" fontId="0" fillId="2" borderId="34" xfId="0" applyFill="1" applyBorder="1" applyAlignment="1">
      <alignment horizontal="center"/>
    </xf>
    <xf numFmtId="0" fontId="0" fillId="2" borderId="39" xfId="0" applyFill="1" applyBorder="1" applyAlignment="1">
      <alignment horizontal="center"/>
    </xf>
    <xf numFmtId="164" fontId="0" fillId="0" borderId="46" xfId="2" applyFont="1" applyBorder="1"/>
    <xf numFmtId="0" fontId="0" fillId="0" borderId="29" xfId="0" applyBorder="1"/>
    <xf numFmtId="49" fontId="0" fillId="0" borderId="35" xfId="0" applyNumberFormat="1" applyBorder="1"/>
    <xf numFmtId="0" fontId="0" fillId="0" borderId="18" xfId="0" applyBorder="1"/>
    <xf numFmtId="0" fontId="0" fillId="0" borderId="18" xfId="0" applyBorder="1" applyAlignment="1">
      <alignment horizontal="center"/>
    </xf>
    <xf numFmtId="2" fontId="0" fillId="0" borderId="27" xfId="2" applyNumberFormat="1" applyFont="1" applyBorder="1" applyAlignment="1">
      <alignment horizontal="center"/>
    </xf>
    <xf numFmtId="0" fontId="0" fillId="0" borderId="27" xfId="0" applyBorder="1" applyAlignment="1">
      <alignment horizontal="center"/>
    </xf>
    <xf numFmtId="49" fontId="0" fillId="0" borderId="0" xfId="0" applyNumberFormat="1"/>
    <xf numFmtId="0" fontId="20" fillId="0" borderId="2" xfId="3" applyFont="1" applyBorder="1"/>
    <xf numFmtId="0" fontId="21" fillId="0" borderId="2" xfId="3" applyFont="1" applyBorder="1"/>
    <xf numFmtId="0" fontId="22" fillId="0" borderId="2" xfId="3" applyFont="1" applyBorder="1"/>
    <xf numFmtId="0" fontId="23" fillId="0" borderId="2" xfId="3" applyFont="1" applyBorder="1"/>
    <xf numFmtId="0" fontId="20" fillId="0" borderId="9" xfId="3" applyFont="1" applyBorder="1"/>
    <xf numFmtId="0" fontId="21" fillId="0" borderId="9" xfId="3" applyFont="1" applyBorder="1"/>
    <xf numFmtId="0" fontId="22" fillId="0" borderId="9" xfId="3" applyFont="1" applyBorder="1"/>
    <xf numFmtId="0" fontId="23" fillId="0" borderId="9" xfId="3" applyFont="1" applyBorder="1"/>
    <xf numFmtId="49" fontId="0" fillId="0" borderId="15" xfId="0" applyNumberFormat="1" applyBorder="1" applyAlignment="1">
      <alignment horizontal="center" wrapText="1"/>
    </xf>
    <xf numFmtId="49" fontId="0" fillId="0" borderId="16" xfId="0" applyNumberFormat="1" applyBorder="1" applyAlignment="1">
      <alignment horizontal="center" wrapText="1"/>
    </xf>
    <xf numFmtId="49" fontId="0" fillId="0" borderId="17" xfId="0" applyNumberFormat="1" applyBorder="1" applyAlignment="1">
      <alignment horizontal="center" wrapText="1"/>
    </xf>
    <xf numFmtId="49" fontId="0" fillId="0" borderId="0" xfId="0" applyNumberFormat="1" applyAlignment="1">
      <alignment horizontal="left" wrapText="1"/>
    </xf>
    <xf numFmtId="0" fontId="7" fillId="0" borderId="0" xfId="0" applyFont="1" applyAlignment="1">
      <alignment horizontal="center"/>
    </xf>
    <xf numFmtId="0" fontId="18"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0" fontId="0" fillId="0" borderId="2" xfId="0" applyBorder="1" applyAlignment="1">
      <alignment horizontal="center"/>
    </xf>
    <xf numFmtId="0" fontId="0" fillId="0" borderId="11" xfId="0" applyBorder="1" applyAlignment="1">
      <alignment horizontal="center"/>
    </xf>
    <xf numFmtId="0" fontId="0" fillId="0" borderId="43" xfId="0" applyBorder="1" applyAlignment="1">
      <alignment horizontal="center" vertical="center"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0" fillId="0" borderId="44" xfId="0" applyBorder="1" applyAlignment="1">
      <alignment horizontal="center" vertical="center" wrapText="1"/>
    </xf>
    <xf numFmtId="0" fontId="0" fillId="0" borderId="1" xfId="0" applyBorder="1" applyAlignment="1">
      <alignment horizontal="center" vertical="center" wrapText="1"/>
    </xf>
    <xf numFmtId="0" fontId="0" fillId="0" borderId="39" xfId="0" applyBorder="1" applyAlignment="1">
      <alignment horizontal="center" vertical="center" wrapText="1"/>
    </xf>
    <xf numFmtId="0" fontId="0" fillId="0" borderId="45" xfId="0" applyBorder="1" applyAlignment="1">
      <alignment horizontal="center" wrapText="1"/>
    </xf>
    <xf numFmtId="0" fontId="0" fillId="0" borderId="0" xfId="0" applyAlignment="1">
      <alignment horizontal="center" wrapText="1"/>
    </xf>
    <xf numFmtId="0" fontId="0" fillId="0" borderId="42" xfId="0" applyBorder="1" applyAlignment="1">
      <alignment horizontal="center" wrapText="1"/>
    </xf>
    <xf numFmtId="0" fontId="0" fillId="0" borderId="44" xfId="0" applyBorder="1" applyAlignment="1">
      <alignment horizontal="center" wrapText="1"/>
    </xf>
    <xf numFmtId="0" fontId="0" fillId="0" borderId="1" xfId="0" applyBorder="1" applyAlignment="1">
      <alignment horizontal="center" wrapText="1"/>
    </xf>
    <xf numFmtId="0" fontId="0" fillId="0" borderId="39" xfId="0" applyBorder="1" applyAlignment="1">
      <alignment horizontal="center" wrapText="1"/>
    </xf>
    <xf numFmtId="0" fontId="0" fillId="0" borderId="29" xfId="0" applyBorder="1" applyAlignment="1">
      <alignment horizontal="center"/>
    </xf>
    <xf numFmtId="0" fontId="0" fillId="0" borderId="35" xfId="0"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5" xfId="0" applyBorder="1" applyAlignment="1">
      <alignment horizont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4" fontId="0" fillId="0" borderId="9" xfId="2" applyFont="1" applyBorder="1" applyAlignment="1">
      <alignment horizontal="left" wrapText="1"/>
    </xf>
    <xf numFmtId="49" fontId="0" fillId="0" borderId="31" xfId="0" applyNumberFormat="1" applyBorder="1" applyAlignment="1">
      <alignment horizontal="center" vertical="center" wrapText="1"/>
    </xf>
    <xf numFmtId="0" fontId="0" fillId="0" borderId="36" xfId="0" applyBorder="1" applyAlignment="1">
      <alignment horizontal="center" vertical="center" wrapText="1"/>
    </xf>
    <xf numFmtId="49" fontId="0" fillId="0" borderId="46" xfId="0" applyNumberFormat="1" applyBorder="1" applyAlignment="1">
      <alignment horizontal="left" wrapText="1"/>
    </xf>
    <xf numFmtId="0" fontId="0" fillId="0" borderId="47" xfId="0" applyBorder="1" applyAlignment="1">
      <alignment horizontal="left" wrapText="1"/>
    </xf>
    <xf numFmtId="0" fontId="0" fillId="0" borderId="40" xfId="0" applyBorder="1" applyAlignment="1">
      <alignment horizontal="left" wrapText="1"/>
    </xf>
    <xf numFmtId="49" fontId="0" fillId="0" borderId="12" xfId="0" applyNumberFormat="1" applyBorder="1" applyAlignment="1">
      <alignment horizontal="left"/>
    </xf>
    <xf numFmtId="49" fontId="0" fillId="0" borderId="13" xfId="0" applyNumberFormat="1" applyBorder="1" applyAlignment="1">
      <alignment horizontal="left"/>
    </xf>
    <xf numFmtId="49" fontId="0" fillId="0" borderId="14" xfId="0" applyNumberFormat="1" applyBorder="1" applyAlignment="1">
      <alignment horizontal="left"/>
    </xf>
    <xf numFmtId="164" fontId="0" fillId="0" borderId="2" xfId="2" applyFont="1" applyBorder="1" applyAlignment="1">
      <alignment horizontal="left" wrapText="1"/>
    </xf>
    <xf numFmtId="0" fontId="0" fillId="2" borderId="12" xfId="0" applyFill="1" applyBorder="1" applyAlignment="1">
      <alignment horizontal="center"/>
    </xf>
    <xf numFmtId="0" fontId="0" fillId="2" borderId="13" xfId="0" applyFill="1" applyBorder="1" applyAlignment="1">
      <alignment horizontal="center"/>
    </xf>
    <xf numFmtId="0" fontId="9" fillId="3" borderId="15" xfId="0" applyFont="1" applyFill="1" applyBorder="1" applyAlignment="1">
      <alignment horizontal="right"/>
    </xf>
    <xf numFmtId="0" fontId="9" fillId="3" borderId="16" xfId="0" applyFont="1" applyFill="1" applyBorder="1" applyAlignment="1">
      <alignment horizontal="right"/>
    </xf>
    <xf numFmtId="0" fontId="0" fillId="2" borderId="14" xfId="0" applyFill="1" applyBorder="1" applyAlignment="1">
      <alignment horizontal="center"/>
    </xf>
    <xf numFmtId="0" fontId="0" fillId="2" borderId="2" xfId="0" applyFill="1" applyBorder="1" applyAlignment="1">
      <alignment horizontal="center"/>
    </xf>
    <xf numFmtId="49" fontId="0" fillId="0" borderId="47" xfId="0" applyNumberFormat="1" applyBorder="1" applyAlignment="1">
      <alignment horizontal="left" wrapText="1"/>
    </xf>
    <xf numFmtId="49" fontId="0" fillId="0" borderId="40" xfId="0" applyNumberFormat="1" applyBorder="1" applyAlignment="1">
      <alignment horizontal="left" wrapText="1"/>
    </xf>
    <xf numFmtId="0" fontId="9" fillId="3" borderId="16" xfId="0" applyFont="1" applyFill="1" applyBorder="1" applyAlignment="1">
      <alignment horizontal="center"/>
    </xf>
    <xf numFmtId="164" fontId="0" fillId="0" borderId="19" xfId="2" applyFont="1" applyBorder="1" applyAlignment="1">
      <alignment horizontal="left" wrapText="1"/>
    </xf>
    <xf numFmtId="164" fontId="0" fillId="0" borderId="22" xfId="2" applyFont="1" applyBorder="1" applyAlignment="1">
      <alignment horizontal="left" wrapText="1"/>
    </xf>
    <xf numFmtId="164" fontId="0" fillId="0" borderId="23" xfId="2" applyFont="1" applyBorder="1" applyAlignment="1">
      <alignment horizontal="left" wrapText="1"/>
    </xf>
    <xf numFmtId="164" fontId="0" fillId="0" borderId="12" xfId="2" applyFont="1" applyBorder="1" applyAlignment="1">
      <alignment horizontal="left" wrapText="1"/>
    </xf>
    <xf numFmtId="164" fontId="0" fillId="0" borderId="13" xfId="2" applyFont="1" applyBorder="1" applyAlignment="1">
      <alignment horizontal="left" wrapText="1"/>
    </xf>
    <xf numFmtId="164" fontId="0" fillId="0" borderId="14" xfId="2" applyFont="1" applyBorder="1" applyAlignment="1">
      <alignment horizontal="left" wrapText="1"/>
    </xf>
    <xf numFmtId="0" fontId="9" fillId="4" borderId="15" xfId="0" applyFont="1" applyFill="1" applyBorder="1" applyAlignment="1">
      <alignment horizontal="right"/>
    </xf>
    <xf numFmtId="0" fontId="9" fillId="4" borderId="16" xfId="0" applyFont="1" applyFill="1" applyBorder="1" applyAlignment="1">
      <alignment horizontal="right"/>
    </xf>
    <xf numFmtId="0" fontId="9" fillId="4" borderId="16" xfId="0" applyFont="1" applyFill="1" applyBorder="1" applyAlignment="1">
      <alignment horizontal="center"/>
    </xf>
    <xf numFmtId="0" fontId="9" fillId="5" borderId="15" xfId="0" applyFont="1" applyFill="1" applyBorder="1" applyAlignment="1">
      <alignment horizontal="right"/>
    </xf>
    <xf numFmtId="0" fontId="9" fillId="5" borderId="16" xfId="0" applyFont="1" applyFill="1" applyBorder="1" applyAlignment="1">
      <alignment horizontal="right"/>
    </xf>
    <xf numFmtId="0" fontId="9" fillId="5" borderId="16" xfId="0" applyFont="1" applyFill="1" applyBorder="1" applyAlignment="1">
      <alignment horizontal="center"/>
    </xf>
    <xf numFmtId="0" fontId="9" fillId="6" borderId="15" xfId="0" applyFont="1" applyFill="1" applyBorder="1" applyAlignment="1">
      <alignment horizontal="right"/>
    </xf>
    <xf numFmtId="0" fontId="9" fillId="6" borderId="16" xfId="0" applyFont="1" applyFill="1" applyBorder="1" applyAlignment="1">
      <alignment horizontal="right"/>
    </xf>
    <xf numFmtId="0" fontId="9" fillId="6" borderId="16" xfId="0" applyFont="1" applyFill="1" applyBorder="1" applyAlignment="1">
      <alignment horizontal="center"/>
    </xf>
    <xf numFmtId="0" fontId="0" fillId="0" borderId="0" xfId="0" applyAlignment="1">
      <alignment horizontal="center"/>
    </xf>
    <xf numFmtId="0" fontId="1" fillId="0" borderId="4" xfId="1" applyFont="1" applyBorder="1" applyAlignment="1">
      <alignment wrapText="1"/>
    </xf>
    <xf numFmtId="0" fontId="1" fillId="0" borderId="4" xfId="1" applyFont="1" applyBorder="1"/>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cell r="J9" t="str">
            <v>s.51 og s.202</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82"/>
  <sheetViews>
    <sheetView tabSelected="1" topLeftCell="A37" workbookViewId="0">
      <selection activeCell="B81" sqref="B81:H82"/>
    </sheetView>
  </sheetViews>
  <sheetFormatPr defaultRowHeight="12.75"/>
  <cols>
    <col min="1" max="1" width="9.75" customWidth="1"/>
    <col min="2" max="2" width="8.75" customWidth="1"/>
    <col min="3" max="3" width="5.875" bestFit="1" customWidth="1"/>
    <col min="4" max="5" width="9" customWidth="1"/>
    <col min="6" max="6" width="9.5" bestFit="1" customWidth="1"/>
    <col min="7" max="7" width="9.625" bestFit="1" customWidth="1"/>
    <col min="8" max="8" width="9.5" bestFit="1" customWidth="1"/>
    <col min="9" max="9" width="9.5" customWidth="1"/>
    <col min="10" max="10" width="9.125" customWidth="1"/>
    <col min="11" max="11" width="8.25" bestFit="1" customWidth="1"/>
    <col min="12" max="13" width="8.75" customWidth="1"/>
    <col min="14" max="14" width="8.25" bestFit="1" customWidth="1"/>
    <col min="15" max="15" width="10.75" customWidth="1"/>
  </cols>
  <sheetData>
    <row r="2" spans="1:15">
      <c r="A2" s="117" t="s">
        <v>0</v>
      </c>
      <c r="B2" s="117"/>
      <c r="C2" s="117"/>
      <c r="D2" s="117"/>
      <c r="E2" s="117"/>
      <c r="F2" s="117"/>
      <c r="G2" s="117"/>
      <c r="H2" s="117"/>
      <c r="I2" s="117"/>
      <c r="J2" s="117"/>
      <c r="K2" s="117"/>
      <c r="L2" s="117"/>
      <c r="M2" s="117"/>
      <c r="N2" s="117"/>
      <c r="O2" s="117"/>
    </row>
    <row r="3" spans="1:15">
      <c r="A3" s="117"/>
      <c r="B3" s="117"/>
      <c r="C3" s="117"/>
      <c r="D3" s="117"/>
      <c r="E3" s="117"/>
      <c r="F3" s="117"/>
      <c r="G3" s="117"/>
      <c r="H3" s="117"/>
      <c r="I3" s="117"/>
      <c r="J3" s="117"/>
      <c r="K3" s="117"/>
      <c r="L3" s="117"/>
      <c r="M3" s="117"/>
      <c r="N3" s="117"/>
      <c r="O3" s="117"/>
    </row>
    <row r="4" spans="1:15" ht="24.75">
      <c r="A4" s="60"/>
      <c r="B4" s="60"/>
      <c r="C4" s="60"/>
      <c r="D4" s="60"/>
      <c r="E4" s="60"/>
      <c r="F4" s="60"/>
      <c r="G4" s="60"/>
      <c r="H4" s="60"/>
      <c r="I4" s="60"/>
      <c r="J4" s="60"/>
      <c r="K4" s="60"/>
      <c r="L4" s="60"/>
      <c r="M4" s="60"/>
      <c r="N4" s="60"/>
      <c r="O4" s="60"/>
    </row>
    <row r="5" spans="1:15" ht="24.75">
      <c r="A5" s="118" t="s">
        <v>1</v>
      </c>
      <c r="B5" s="118"/>
      <c r="C5" s="118"/>
      <c r="D5" s="118"/>
      <c r="E5" s="118"/>
      <c r="F5" s="118"/>
      <c r="G5" s="118"/>
      <c r="H5" s="118"/>
      <c r="I5" s="118"/>
      <c r="J5" s="118"/>
      <c r="K5" s="118"/>
      <c r="L5" s="118"/>
      <c r="M5" s="118"/>
      <c r="N5" s="118"/>
      <c r="O5" s="118"/>
    </row>
    <row r="6" spans="1:15" ht="12.75" customHeight="1">
      <c r="A6" s="119" t="s">
        <v>2</v>
      </c>
      <c r="B6" s="119"/>
      <c r="C6" s="119"/>
      <c r="D6" s="119"/>
      <c r="E6" s="119"/>
      <c r="F6" s="119"/>
      <c r="G6" s="119"/>
      <c r="H6" s="119"/>
      <c r="I6" s="119"/>
      <c r="J6" s="119"/>
      <c r="K6" s="119"/>
      <c r="L6" s="119"/>
      <c r="M6" s="119"/>
      <c r="N6" s="119"/>
      <c r="O6" s="119"/>
    </row>
    <row r="7" spans="1:15" ht="12.75" customHeight="1">
      <c r="A7" s="120" t="s">
        <v>3</v>
      </c>
      <c r="B7" s="120"/>
      <c r="C7" s="120"/>
      <c r="D7" s="120"/>
      <c r="E7" s="120"/>
      <c r="F7" s="120"/>
      <c r="G7" s="120"/>
      <c r="H7" s="120"/>
      <c r="I7" s="120"/>
      <c r="J7" s="120"/>
      <c r="K7" s="61">
        <f>'[1]Prisliste tillæg'!$I$6</f>
        <v>2023</v>
      </c>
      <c r="L7" s="62" t="s">
        <v>4</v>
      </c>
      <c r="N7" s="62"/>
      <c r="O7" s="61"/>
    </row>
    <row r="9" spans="1:15">
      <c r="A9" s="116" t="s">
        <v>5</v>
      </c>
      <c r="B9" s="116"/>
      <c r="C9" s="116"/>
      <c r="D9" s="116"/>
      <c r="E9" s="116"/>
      <c r="F9" s="116"/>
      <c r="G9" s="116"/>
      <c r="H9" s="116"/>
      <c r="I9" s="116"/>
      <c r="J9" s="116"/>
      <c r="K9" s="116"/>
      <c r="L9" s="116"/>
      <c r="M9" s="116"/>
      <c r="N9" s="116"/>
      <c r="O9" s="116"/>
    </row>
    <row r="10" spans="1:15">
      <c r="A10" s="116"/>
      <c r="B10" s="116"/>
      <c r="C10" s="116"/>
      <c r="D10" s="116"/>
      <c r="E10" s="116"/>
      <c r="F10" s="116"/>
      <c r="G10" s="116"/>
      <c r="H10" s="116"/>
      <c r="I10" s="116"/>
      <c r="J10" s="116"/>
      <c r="K10" s="116"/>
      <c r="L10" s="116"/>
      <c r="M10" s="116"/>
      <c r="N10" s="116"/>
      <c r="O10" s="116"/>
    </row>
    <row r="12" spans="1:15">
      <c r="A12" s="116" t="s">
        <v>6</v>
      </c>
      <c r="B12" s="116"/>
      <c r="C12" s="116"/>
      <c r="D12" s="116"/>
      <c r="E12" s="116"/>
      <c r="F12" s="116"/>
      <c r="G12" s="116"/>
      <c r="H12" s="116"/>
      <c r="I12" s="116"/>
      <c r="J12" s="116"/>
      <c r="K12" s="116"/>
      <c r="L12" s="116"/>
      <c r="M12" s="116"/>
      <c r="N12" s="116"/>
      <c r="O12" s="116"/>
    </row>
    <row r="13" spans="1:15">
      <c r="A13" s="116"/>
      <c r="B13" s="116"/>
      <c r="C13" s="116"/>
      <c r="D13" s="116"/>
      <c r="E13" s="116"/>
      <c r="F13" s="116"/>
      <c r="G13" s="116"/>
      <c r="H13" s="116"/>
      <c r="I13" s="116"/>
      <c r="J13" s="116"/>
      <c r="K13" s="116"/>
      <c r="L13" s="116"/>
      <c r="M13" s="116"/>
      <c r="N13" s="116"/>
      <c r="O13" s="116"/>
    </row>
    <row r="14" spans="1:15">
      <c r="A14" s="6"/>
      <c r="B14" s="6"/>
      <c r="C14" s="6"/>
      <c r="D14" s="6"/>
      <c r="E14" s="6"/>
      <c r="F14" s="6"/>
      <c r="G14" s="6"/>
      <c r="H14" s="6"/>
      <c r="I14" s="6"/>
      <c r="J14" s="6"/>
      <c r="K14" s="6"/>
      <c r="L14" s="6"/>
      <c r="M14" s="6"/>
      <c r="N14" s="6"/>
      <c r="O14" s="6"/>
    </row>
    <row r="15" spans="1:15">
      <c r="A15" s="116" t="s">
        <v>7</v>
      </c>
      <c r="B15" s="116"/>
      <c r="C15" s="116"/>
      <c r="D15" s="116"/>
      <c r="E15" s="116"/>
      <c r="F15" s="116"/>
      <c r="G15" s="116"/>
      <c r="H15" s="116"/>
      <c r="I15" s="116"/>
      <c r="J15" s="116"/>
      <c r="K15" s="116"/>
      <c r="L15" s="116"/>
      <c r="M15" s="116"/>
      <c r="N15" s="116"/>
      <c r="O15" s="116"/>
    </row>
    <row r="16" spans="1:15">
      <c r="A16" s="5"/>
      <c r="B16" s="5"/>
      <c r="C16" s="5"/>
      <c r="D16" s="5"/>
      <c r="E16" s="5"/>
      <c r="F16" s="5"/>
      <c r="G16" s="5"/>
      <c r="H16" s="5"/>
      <c r="I16" s="5"/>
      <c r="J16" s="5"/>
      <c r="K16" s="5"/>
      <c r="L16" s="5"/>
      <c r="M16" s="5"/>
      <c r="N16" s="5"/>
      <c r="O16" s="5"/>
    </row>
    <row r="17" spans="1:15" ht="12.75" customHeight="1">
      <c r="A17" s="116" t="s">
        <v>8</v>
      </c>
      <c r="B17" s="116"/>
      <c r="C17" s="116"/>
      <c r="D17" s="116"/>
      <c r="E17" s="116"/>
      <c r="F17" s="116"/>
      <c r="G17" s="116"/>
      <c r="H17" s="116"/>
      <c r="I17" s="116"/>
      <c r="J17" s="116"/>
      <c r="K17" s="116"/>
      <c r="L17" s="116"/>
      <c r="M17" s="116"/>
      <c r="N17" s="116"/>
      <c r="O17" s="116"/>
    </row>
    <row r="18" spans="1:15" ht="12.75" customHeight="1">
      <c r="A18" s="5"/>
      <c r="B18" s="116" t="s">
        <v>9</v>
      </c>
      <c r="C18" s="116"/>
      <c r="D18" s="116"/>
      <c r="E18" s="116"/>
      <c r="F18" s="116"/>
      <c r="G18" s="116"/>
      <c r="H18" s="116"/>
      <c r="I18" s="116"/>
      <c r="J18" s="116"/>
      <c r="K18" s="116"/>
      <c r="L18" s="116"/>
      <c r="M18" s="116"/>
      <c r="N18" s="116"/>
      <c r="O18" s="116"/>
    </row>
    <row r="19" spans="1:15" ht="12.75" customHeight="1">
      <c r="A19" s="5"/>
      <c r="B19" s="116" t="s">
        <v>10</v>
      </c>
      <c r="C19" s="116"/>
      <c r="D19" s="116"/>
      <c r="E19" s="116"/>
      <c r="F19" s="116"/>
      <c r="G19" s="116"/>
      <c r="H19" s="116"/>
      <c r="I19" s="116"/>
      <c r="J19" s="116"/>
      <c r="K19" s="116"/>
      <c r="L19" s="116"/>
      <c r="M19" s="116"/>
      <c r="N19" s="116"/>
      <c r="O19" s="116"/>
    </row>
    <row r="20" spans="1:15">
      <c r="A20" s="5"/>
      <c r="B20" s="116" t="s">
        <v>11</v>
      </c>
      <c r="C20" s="116"/>
      <c r="D20" s="116"/>
      <c r="E20" s="116"/>
      <c r="F20" s="116"/>
      <c r="G20" s="116"/>
      <c r="H20" s="116"/>
      <c r="I20" s="116"/>
      <c r="J20" s="116"/>
      <c r="K20" s="116"/>
      <c r="L20" s="116"/>
      <c r="M20" s="116"/>
      <c r="N20" s="116"/>
      <c r="O20" s="116"/>
    </row>
    <row r="21" spans="1:15">
      <c r="A21" s="5"/>
      <c r="B21" s="116" t="s">
        <v>12</v>
      </c>
      <c r="C21" s="116"/>
      <c r="D21" s="116"/>
      <c r="E21" s="116"/>
      <c r="F21" s="116"/>
      <c r="G21" s="116"/>
      <c r="H21" s="116"/>
      <c r="I21" s="116"/>
      <c r="J21" s="116"/>
      <c r="K21" s="116"/>
      <c r="L21" s="116"/>
      <c r="M21" s="116"/>
      <c r="N21" s="116"/>
      <c r="O21" s="116"/>
    </row>
    <row r="22" spans="1:15">
      <c r="A22" s="5"/>
      <c r="B22" s="116" t="s">
        <v>13</v>
      </c>
      <c r="C22" s="116"/>
      <c r="D22" s="116"/>
      <c r="E22" s="116"/>
      <c r="F22" s="116"/>
      <c r="G22" s="116"/>
      <c r="H22" s="116"/>
      <c r="I22" s="116"/>
      <c r="J22" s="116"/>
      <c r="K22" s="116"/>
      <c r="L22" s="116"/>
      <c r="M22" s="116"/>
      <c r="N22" s="116"/>
      <c r="O22" s="116"/>
    </row>
    <row r="23" spans="1:15" ht="12.75" customHeight="1">
      <c r="A23" s="5"/>
      <c r="B23" s="116" t="s">
        <v>14</v>
      </c>
      <c r="C23" s="116"/>
      <c r="D23" s="116"/>
      <c r="E23" s="116"/>
      <c r="F23" s="116"/>
      <c r="G23" s="116"/>
      <c r="H23" s="116"/>
      <c r="I23" s="116"/>
      <c r="J23" s="116"/>
      <c r="K23" s="116"/>
      <c r="L23" s="116"/>
      <c r="M23" s="116"/>
      <c r="N23" s="116"/>
      <c r="O23" s="116"/>
    </row>
    <row r="24" spans="1:15" ht="12.75" customHeight="1">
      <c r="A24" s="5"/>
      <c r="B24" s="5"/>
      <c r="C24" s="5"/>
      <c r="D24" s="5"/>
      <c r="E24" s="5"/>
      <c r="F24" s="5"/>
      <c r="G24" s="5"/>
      <c r="H24" s="5"/>
      <c r="I24" s="5"/>
      <c r="J24" s="5"/>
      <c r="K24" s="5"/>
      <c r="L24" s="5"/>
      <c r="M24" s="5"/>
      <c r="N24" s="5"/>
      <c r="O24" s="5"/>
    </row>
    <row r="25" spans="1:15" ht="12.75" customHeight="1">
      <c r="A25" s="116" t="s">
        <v>15</v>
      </c>
      <c r="B25" s="116"/>
      <c r="C25" s="116"/>
      <c r="D25" s="116"/>
      <c r="E25" s="116"/>
      <c r="F25" s="116"/>
      <c r="G25" s="116"/>
      <c r="H25" s="116"/>
      <c r="I25" s="116"/>
      <c r="J25" s="116"/>
      <c r="K25" s="116"/>
      <c r="L25" s="116"/>
      <c r="M25" s="116"/>
      <c r="N25" s="116"/>
      <c r="O25" s="116"/>
    </row>
    <row r="26" spans="1:15">
      <c r="A26" s="5"/>
      <c r="B26" s="5"/>
      <c r="C26" s="5"/>
      <c r="D26" s="5"/>
      <c r="E26" s="5"/>
      <c r="F26" s="5"/>
      <c r="G26" s="5"/>
      <c r="H26" s="5"/>
      <c r="I26" s="5"/>
      <c r="J26" s="5"/>
      <c r="K26" s="5"/>
      <c r="L26" s="5"/>
      <c r="M26" s="5"/>
      <c r="N26" s="5"/>
      <c r="O26" s="5"/>
    </row>
    <row r="27" spans="1:15" ht="12.75" customHeight="1">
      <c r="A27" s="116" t="s">
        <v>16</v>
      </c>
      <c r="B27" s="116"/>
      <c r="C27" s="116"/>
      <c r="D27" s="116"/>
      <c r="E27" s="116"/>
      <c r="F27" s="116"/>
      <c r="G27" s="116"/>
      <c r="H27" s="116"/>
      <c r="I27" s="116"/>
      <c r="J27" s="116"/>
      <c r="K27" s="116"/>
      <c r="L27" s="116"/>
      <c r="M27" s="116"/>
      <c r="N27" s="116"/>
      <c r="O27" s="116"/>
    </row>
    <row r="28" spans="1:15">
      <c r="A28" s="23"/>
      <c r="B28" s="23"/>
      <c r="C28" s="23"/>
      <c r="D28" s="23"/>
      <c r="E28" s="23"/>
      <c r="F28" s="23"/>
      <c r="G28" s="23"/>
      <c r="H28" s="23"/>
      <c r="I28" s="23"/>
      <c r="J28" s="23"/>
      <c r="K28" s="23"/>
      <c r="L28" s="23"/>
      <c r="M28" s="23"/>
      <c r="N28" s="23"/>
      <c r="O28" s="23"/>
    </row>
    <row r="29" spans="1:15" ht="26.25" customHeight="1">
      <c r="A29" s="116" t="s">
        <v>17</v>
      </c>
      <c r="B29" s="116"/>
      <c r="C29" s="116"/>
      <c r="D29" s="116"/>
      <c r="E29" s="116"/>
      <c r="F29" s="116"/>
      <c r="G29" s="116"/>
      <c r="H29" s="116"/>
      <c r="I29" s="116"/>
      <c r="J29" s="116"/>
      <c r="K29" s="116"/>
      <c r="L29" s="116"/>
      <c r="M29" s="116"/>
      <c r="N29" s="116"/>
      <c r="O29" s="116"/>
    </row>
    <row r="30" spans="1:15" ht="12.75" customHeight="1">
      <c r="A30" s="5"/>
      <c r="B30" s="5"/>
      <c r="C30" s="5"/>
      <c r="D30" s="5"/>
      <c r="E30" s="5"/>
      <c r="F30" s="5"/>
      <c r="G30" s="5"/>
      <c r="H30" s="5"/>
      <c r="I30" s="5"/>
      <c r="J30" s="5"/>
      <c r="K30" s="5"/>
      <c r="L30" s="5"/>
      <c r="M30" s="5"/>
      <c r="N30" s="5"/>
      <c r="O30" s="5"/>
    </row>
    <row r="31" spans="1:15" ht="12.75" customHeight="1">
      <c r="A31" s="116" t="s">
        <v>18</v>
      </c>
      <c r="B31" s="116"/>
      <c r="C31" s="116"/>
      <c r="D31" s="116"/>
      <c r="E31" s="116"/>
      <c r="F31" s="116"/>
      <c r="G31" s="116"/>
      <c r="H31" s="116"/>
      <c r="I31" s="116"/>
      <c r="J31" s="116"/>
      <c r="K31" s="116"/>
      <c r="L31" s="116"/>
      <c r="M31" s="116"/>
      <c r="N31" s="116"/>
      <c r="O31" s="116"/>
    </row>
    <row r="32" spans="1:15">
      <c r="A32" s="23"/>
      <c r="B32" s="23"/>
      <c r="C32" s="23"/>
      <c r="D32" s="23"/>
      <c r="E32" s="23"/>
      <c r="F32" s="23"/>
      <c r="G32" s="23"/>
      <c r="H32" s="23"/>
      <c r="I32" s="23"/>
      <c r="J32" s="23"/>
      <c r="K32" s="23"/>
      <c r="L32" s="23"/>
      <c r="M32" s="23"/>
      <c r="N32" s="23"/>
      <c r="O32" s="23"/>
    </row>
    <row r="33" spans="1:15">
      <c r="A33" s="116" t="s">
        <v>19</v>
      </c>
      <c r="B33" s="116"/>
      <c r="C33" s="116"/>
      <c r="D33" s="116"/>
      <c r="E33" s="116"/>
      <c r="F33" s="116"/>
      <c r="G33" s="116"/>
      <c r="H33" s="116"/>
      <c r="I33" s="116"/>
      <c r="J33" s="116"/>
      <c r="K33" s="116"/>
      <c r="L33" s="116"/>
      <c r="M33" s="116"/>
      <c r="N33" s="116"/>
      <c r="O33" s="116"/>
    </row>
    <row r="34" spans="1:15">
      <c r="A34" s="5"/>
      <c r="B34" s="5"/>
      <c r="C34" s="5"/>
      <c r="D34" s="5"/>
      <c r="E34" s="5"/>
      <c r="F34" s="5"/>
      <c r="G34" s="5"/>
      <c r="H34" s="5"/>
      <c r="I34" s="5"/>
      <c r="J34" s="5"/>
      <c r="K34" s="5"/>
      <c r="L34" s="5"/>
      <c r="M34" s="5"/>
      <c r="N34" s="5"/>
      <c r="O34" s="5"/>
    </row>
    <row r="35" spans="1:15" ht="12.75" customHeight="1">
      <c r="A35" s="116" t="s">
        <v>20</v>
      </c>
      <c r="B35" s="116"/>
      <c r="C35" s="116"/>
      <c r="D35" s="116"/>
      <c r="E35" s="116"/>
      <c r="F35" s="116"/>
      <c r="G35" s="116"/>
      <c r="H35" s="116"/>
      <c r="I35" s="116"/>
      <c r="J35" s="116"/>
      <c r="K35" s="116"/>
      <c r="L35" t="str">
        <f>'[1]Prisliste tillæg'!$J$9</f>
        <v>s.51 og s.202</v>
      </c>
      <c r="N35" s="23"/>
      <c r="O35" s="23"/>
    </row>
    <row r="36" spans="1:15" ht="13.5" thickBot="1">
      <c r="A36" s="5"/>
      <c r="B36" s="5"/>
      <c r="C36" s="5"/>
      <c r="D36" s="5"/>
      <c r="E36" s="5"/>
      <c r="F36" s="5"/>
      <c r="G36" s="5"/>
      <c r="H36" s="5"/>
      <c r="I36" s="5"/>
      <c r="J36" s="5"/>
      <c r="K36" s="5"/>
      <c r="L36" s="5"/>
      <c r="M36" s="5"/>
      <c r="N36" s="5"/>
      <c r="O36" s="5"/>
    </row>
    <row r="37" spans="1:15" ht="13.5" thickBot="1">
      <c r="A37" s="23"/>
      <c r="B37" s="113" t="s">
        <v>21</v>
      </c>
      <c r="C37" s="114"/>
      <c r="D37" s="114"/>
      <c r="E37" s="114"/>
      <c r="F37" s="114"/>
      <c r="G37" s="114"/>
      <c r="H37" s="114"/>
      <c r="I37" s="114"/>
      <c r="J37" s="114"/>
      <c r="K37" s="114"/>
      <c r="L37" s="114"/>
      <c r="M37" s="114"/>
      <c r="N37" s="114"/>
      <c r="O37" s="115"/>
    </row>
    <row r="38" spans="1:15" ht="38.25">
      <c r="B38" s="57" t="s">
        <v>22</v>
      </c>
      <c r="C38" s="14"/>
      <c r="D38" s="186" t="s">
        <v>23</v>
      </c>
      <c r="E38" s="187"/>
      <c r="F38" s="187"/>
      <c r="G38" s="186" t="s">
        <v>23</v>
      </c>
      <c r="H38" s="187"/>
      <c r="I38" s="187"/>
      <c r="J38" s="186" t="s">
        <v>23</v>
      </c>
      <c r="K38" s="187"/>
      <c r="L38" s="187"/>
      <c r="M38" s="186" t="s">
        <v>23</v>
      </c>
      <c r="N38" s="15"/>
      <c r="O38" s="3"/>
    </row>
    <row r="39" spans="1:15">
      <c r="B39" s="16"/>
      <c r="C39" s="7"/>
      <c r="D39" s="9"/>
      <c r="E39" s="9"/>
      <c r="F39" s="9"/>
      <c r="G39" s="10"/>
      <c r="H39" s="11"/>
      <c r="I39" s="11"/>
      <c r="J39" s="12"/>
      <c r="K39" s="12"/>
      <c r="L39" s="12"/>
      <c r="M39" s="8"/>
      <c r="N39" s="8"/>
      <c r="O39" s="4"/>
    </row>
    <row r="40" spans="1:15" ht="25.5">
      <c r="B40" s="16"/>
      <c r="C40" s="7"/>
      <c r="D40" s="9"/>
      <c r="E40" s="36" t="s">
        <v>24</v>
      </c>
      <c r="F40" s="9"/>
      <c r="G40" s="40"/>
      <c r="H40" s="41" t="s">
        <v>25</v>
      </c>
      <c r="I40" s="40"/>
      <c r="J40" s="47"/>
      <c r="K40" s="49" t="s">
        <v>26</v>
      </c>
      <c r="L40" s="47"/>
      <c r="M40" s="8"/>
      <c r="N40" s="37" t="s">
        <v>27</v>
      </c>
      <c r="O40" s="45"/>
    </row>
    <row r="41" spans="1:15" ht="25.5">
      <c r="B41" s="17" t="s">
        <v>28</v>
      </c>
      <c r="C41" s="13"/>
      <c r="D41" s="9"/>
      <c r="E41" s="2"/>
      <c r="F41" s="9"/>
      <c r="G41" s="40"/>
      <c r="H41" s="42"/>
      <c r="I41" s="40"/>
      <c r="J41" s="47"/>
      <c r="K41" s="50"/>
      <c r="L41" s="47"/>
      <c r="M41" s="8"/>
      <c r="N41" s="46"/>
      <c r="O41" s="45"/>
    </row>
    <row r="42" spans="1:15">
      <c r="B42" s="16" t="s">
        <v>29</v>
      </c>
      <c r="C42" s="7"/>
      <c r="D42" s="105">
        <v>1</v>
      </c>
      <c r="E42" s="83">
        <f>'1'!$K$16</f>
        <v>53.435327096905759</v>
      </c>
      <c r="F42" s="9" t="s">
        <v>30</v>
      </c>
      <c r="G42" s="106">
        <f>D50+1</f>
        <v>6</v>
      </c>
      <c r="H42" s="85">
        <f>'6'!$K$16</f>
        <v>47.953599575757671</v>
      </c>
      <c r="I42" s="40" t="s">
        <v>30</v>
      </c>
      <c r="J42" s="107">
        <f>G50+1</f>
        <v>11</v>
      </c>
      <c r="K42" s="88">
        <f>'11'!$K$16</f>
        <v>46.122518323945592</v>
      </c>
      <c r="L42" s="47" t="s">
        <v>30</v>
      </c>
      <c r="M42" s="108">
        <f>J50+1</f>
        <v>16</v>
      </c>
      <c r="N42" s="89">
        <f>'16'!$K$16</f>
        <v>44.302953306421649</v>
      </c>
      <c r="O42" s="18" t="s">
        <v>30</v>
      </c>
    </row>
    <row r="43" spans="1:15">
      <c r="B43" s="16"/>
      <c r="C43" s="7"/>
      <c r="D43" s="9"/>
      <c r="E43" s="38"/>
      <c r="F43" s="9"/>
      <c r="G43" s="40"/>
      <c r="H43" s="85"/>
      <c r="I43" s="40"/>
      <c r="J43" s="47"/>
      <c r="K43" s="51"/>
      <c r="L43" s="47"/>
      <c r="M43" s="8"/>
      <c r="N43" s="39"/>
      <c r="O43" s="18"/>
    </row>
    <row r="44" spans="1:15">
      <c r="B44" s="16" t="s">
        <v>31</v>
      </c>
      <c r="C44" s="7"/>
      <c r="D44" s="105">
        <f>D42+1</f>
        <v>2</v>
      </c>
      <c r="E44" s="83">
        <f>'2'!$K$16</f>
        <v>40.805856827593978</v>
      </c>
      <c r="F44" s="9" t="s">
        <v>30</v>
      </c>
      <c r="G44" s="106">
        <f>G42+1</f>
        <v>7</v>
      </c>
      <c r="H44" s="85">
        <f>'7'!$K$16</f>
        <v>35.324129306445897</v>
      </c>
      <c r="I44" s="40" t="s">
        <v>30</v>
      </c>
      <c r="J44" s="107">
        <f>J42+1</f>
        <v>12</v>
      </c>
      <c r="K44" s="88">
        <f>'12'!$K$16</f>
        <v>33.493048054633817</v>
      </c>
      <c r="L44" s="47" t="s">
        <v>30</v>
      </c>
      <c r="M44" s="108">
        <f>M42+1</f>
        <v>17</v>
      </c>
      <c r="N44" s="89">
        <f>'17'!$K$16</f>
        <v>31.673483037109872</v>
      </c>
      <c r="O44" s="18" t="s">
        <v>30</v>
      </c>
    </row>
    <row r="45" spans="1:15">
      <c r="B45" s="16"/>
      <c r="C45" s="7"/>
      <c r="D45" s="9"/>
      <c r="E45" s="38"/>
      <c r="F45" s="9"/>
      <c r="G45" s="40"/>
      <c r="H45" s="43"/>
      <c r="I45" s="40"/>
      <c r="J45" s="47"/>
      <c r="K45" s="51"/>
      <c r="L45" s="47"/>
      <c r="M45" s="8"/>
      <c r="N45" s="39"/>
      <c r="O45" s="18"/>
    </row>
    <row r="46" spans="1:15">
      <c r="B46" s="16" t="s">
        <v>32</v>
      </c>
      <c r="C46" s="7"/>
      <c r="D46" s="105">
        <f>D44+1</f>
        <v>3</v>
      </c>
      <c r="E46" s="83">
        <f>'3'!$K$16</f>
        <v>38.279962773731626</v>
      </c>
      <c r="F46" s="9" t="s">
        <v>30</v>
      </c>
      <c r="G46" s="106">
        <f>G44+1</f>
        <v>8</v>
      </c>
      <c r="H46" s="85">
        <f>'8'!$K$16</f>
        <v>32.798235252583538</v>
      </c>
      <c r="I46" s="40" t="s">
        <v>30</v>
      </c>
      <c r="J46" s="107">
        <f>J44+1</f>
        <v>13</v>
      </c>
      <c r="K46" s="88">
        <f>'13'!$K$16</f>
        <v>30.967154000771465</v>
      </c>
      <c r="L46" s="47" t="s">
        <v>30</v>
      </c>
      <c r="M46" s="108">
        <f>M44+1</f>
        <v>18</v>
      </c>
      <c r="N46" s="89">
        <f>'18'!$K$16</f>
        <v>29.147588983247516</v>
      </c>
      <c r="O46" s="18" t="s">
        <v>30</v>
      </c>
    </row>
    <row r="47" spans="1:15">
      <c r="B47" s="16"/>
      <c r="C47" s="7"/>
      <c r="D47" s="9"/>
      <c r="E47" s="38"/>
      <c r="F47" s="38"/>
      <c r="G47" s="40"/>
      <c r="H47" s="43"/>
      <c r="I47" s="43"/>
      <c r="J47" s="47"/>
      <c r="K47" s="51"/>
      <c r="L47" s="51"/>
      <c r="M47" s="8"/>
      <c r="N47" s="39"/>
      <c r="O47" s="45"/>
    </row>
    <row r="48" spans="1:15">
      <c r="B48" s="16" t="s">
        <v>33</v>
      </c>
      <c r="C48" s="7"/>
      <c r="D48" s="105">
        <f>D46+1</f>
        <v>4</v>
      </c>
      <c r="E48" s="83">
        <f>'4'!$K$16</f>
        <v>36.38554223333486</v>
      </c>
      <c r="F48" s="9" t="s">
        <v>30</v>
      </c>
      <c r="G48" s="106">
        <f>G46+1</f>
        <v>9</v>
      </c>
      <c r="H48" s="85">
        <f>'9'!$K$16</f>
        <v>30.903814712186769</v>
      </c>
      <c r="I48" s="40" t="s">
        <v>30</v>
      </c>
      <c r="J48" s="107">
        <f>J46+1</f>
        <v>14</v>
      </c>
      <c r="K48" s="88">
        <f>'14'!$K$16</f>
        <v>29.072733460374696</v>
      </c>
      <c r="L48" s="47" t="s">
        <v>30</v>
      </c>
      <c r="M48" s="108">
        <f>M46+1</f>
        <v>19</v>
      </c>
      <c r="N48" s="89">
        <f>'9'!$K$16</f>
        <v>30.903814712186769</v>
      </c>
      <c r="O48" s="18" t="s">
        <v>30</v>
      </c>
    </row>
    <row r="49" spans="1:15">
      <c r="B49" s="16"/>
      <c r="C49" s="7"/>
      <c r="D49" s="9"/>
      <c r="E49" s="38"/>
      <c r="F49" s="9"/>
      <c r="G49" s="40"/>
      <c r="H49" s="43"/>
      <c r="I49" s="40"/>
      <c r="J49" s="47"/>
      <c r="K49" s="51"/>
      <c r="L49" s="47"/>
      <c r="M49" s="8"/>
      <c r="N49" s="39"/>
      <c r="O49" s="18"/>
    </row>
    <row r="50" spans="1:15" ht="13.5" thickBot="1">
      <c r="B50" s="19" t="s">
        <v>34</v>
      </c>
      <c r="C50" s="20"/>
      <c r="D50" s="109">
        <f>D48+1</f>
        <v>5</v>
      </c>
      <c r="E50" s="84">
        <f>'5'!$K$16</f>
        <v>35.438331963136477</v>
      </c>
      <c r="F50" s="21" t="s">
        <v>30</v>
      </c>
      <c r="G50" s="110">
        <f>G48+1</f>
        <v>10</v>
      </c>
      <c r="H50" s="86">
        <f>'10'!$K$16</f>
        <v>29.956604441988386</v>
      </c>
      <c r="I50" s="44" t="s">
        <v>30</v>
      </c>
      <c r="J50" s="111">
        <f>J48+1</f>
        <v>15</v>
      </c>
      <c r="K50" s="87">
        <f>'15'!$K$16</f>
        <v>28.125523190176313</v>
      </c>
      <c r="L50" s="48" t="s">
        <v>30</v>
      </c>
      <c r="M50" s="112">
        <f>M48+1</f>
        <v>20</v>
      </c>
      <c r="N50" s="90">
        <f>'20'!$K$16</f>
        <v>26.305958172652367</v>
      </c>
      <c r="O50" s="22" t="s">
        <v>30</v>
      </c>
    </row>
    <row r="51" spans="1:15">
      <c r="A51" s="1"/>
      <c r="B51" s="1"/>
      <c r="C51" s="1"/>
      <c r="D51" s="1"/>
      <c r="E51" s="1"/>
      <c r="F51" s="1"/>
      <c r="G51" s="1"/>
      <c r="H51" s="1"/>
      <c r="I51" s="1"/>
      <c r="J51" s="1"/>
      <c r="K51" s="1"/>
      <c r="L51" s="1"/>
      <c r="M51" s="1"/>
    </row>
    <row r="52" spans="1:15" ht="13.5" thickBot="1">
      <c r="A52" s="1"/>
      <c r="B52" s="1"/>
      <c r="C52" s="1"/>
      <c r="D52" s="1"/>
      <c r="E52" s="1"/>
      <c r="F52" s="1"/>
      <c r="G52" s="1"/>
      <c r="H52" s="1"/>
      <c r="I52" s="1"/>
      <c r="J52" s="1"/>
      <c r="K52" s="1"/>
      <c r="L52" s="1"/>
      <c r="M52" s="1"/>
    </row>
    <row r="53" spans="1:15" ht="13.5" customHeight="1" thickBot="1">
      <c r="B53" s="113" t="s">
        <v>35</v>
      </c>
      <c r="C53" s="114"/>
      <c r="D53" s="114"/>
      <c r="E53" s="114"/>
      <c r="F53" s="114"/>
      <c r="G53" s="114"/>
      <c r="H53" s="114"/>
      <c r="I53" s="114"/>
      <c r="J53" s="114"/>
      <c r="K53" s="114"/>
      <c r="L53" s="114"/>
      <c r="M53" s="114"/>
      <c r="N53" s="114"/>
      <c r="O53" s="115"/>
    </row>
    <row r="54" spans="1:15" ht="25.5">
      <c r="B54" s="57" t="s">
        <v>36</v>
      </c>
      <c r="C54" s="14"/>
      <c r="D54" s="186" t="s">
        <v>23</v>
      </c>
      <c r="E54" s="187"/>
      <c r="F54" s="187"/>
      <c r="G54" s="186" t="s">
        <v>23</v>
      </c>
      <c r="H54" s="187"/>
      <c r="I54" s="187"/>
      <c r="J54" s="186" t="s">
        <v>23</v>
      </c>
      <c r="K54" s="187"/>
      <c r="L54" s="187"/>
      <c r="M54" s="186" t="s">
        <v>23</v>
      </c>
      <c r="N54" s="15"/>
      <c r="O54" s="3"/>
    </row>
    <row r="55" spans="1:15">
      <c r="B55" s="16"/>
      <c r="C55" s="7"/>
      <c r="D55" s="9"/>
      <c r="E55" s="9"/>
      <c r="F55" s="9"/>
      <c r="G55" s="10"/>
      <c r="H55" s="11"/>
      <c r="I55" s="11"/>
      <c r="J55" s="12"/>
      <c r="K55" s="12"/>
      <c r="L55" s="12"/>
      <c r="M55" s="8"/>
      <c r="N55" s="8"/>
      <c r="O55" s="4"/>
    </row>
    <row r="56" spans="1:15" ht="25.5">
      <c r="B56" s="16"/>
      <c r="C56" s="7"/>
      <c r="D56" s="9"/>
      <c r="E56" s="36" t="s">
        <v>24</v>
      </c>
      <c r="F56" s="9"/>
      <c r="G56" s="40"/>
      <c r="H56" s="41" t="s">
        <v>25</v>
      </c>
      <c r="I56" s="40"/>
      <c r="J56" s="47"/>
      <c r="K56" s="49" t="s">
        <v>26</v>
      </c>
      <c r="L56" s="47"/>
      <c r="M56" s="8"/>
      <c r="N56" s="37" t="s">
        <v>27</v>
      </c>
      <c r="O56" s="45"/>
    </row>
    <row r="57" spans="1:15" ht="25.5">
      <c r="B57" s="17" t="s">
        <v>28</v>
      </c>
      <c r="C57" s="13"/>
      <c r="D57" s="9"/>
      <c r="E57" s="2"/>
      <c r="F57" s="9"/>
      <c r="G57" s="40"/>
      <c r="H57" s="42"/>
      <c r="I57" s="40"/>
      <c r="J57" s="47"/>
      <c r="K57" s="50"/>
      <c r="L57" s="47"/>
      <c r="M57" s="8"/>
      <c r="N57" s="46"/>
      <c r="O57" s="45"/>
    </row>
    <row r="58" spans="1:15">
      <c r="B58" s="16" t="s">
        <v>29</v>
      </c>
      <c r="C58" s="7"/>
      <c r="D58" s="105">
        <v>1</v>
      </c>
      <c r="E58" s="83">
        <f>'1'!$K$28</f>
        <v>80.452412736849922</v>
      </c>
      <c r="F58" s="9" t="s">
        <v>30</v>
      </c>
      <c r="G58" s="106">
        <f>D66+1</f>
        <v>6</v>
      </c>
      <c r="H58" s="85">
        <f>'6'!$K$28</f>
        <v>74.97068521570182</v>
      </c>
      <c r="I58" s="40" t="s">
        <v>30</v>
      </c>
      <c r="J58" s="107">
        <f>G66+1</f>
        <v>11</v>
      </c>
      <c r="K58" s="88">
        <f>'11'!$K$28</f>
        <v>73.139603963889769</v>
      </c>
      <c r="L58" s="47" t="s">
        <v>30</v>
      </c>
      <c r="M58" s="108">
        <f>J66+1</f>
        <v>16</v>
      </c>
      <c r="N58" s="89">
        <f>'16'!$K$28</f>
        <v>71.320038946365798</v>
      </c>
      <c r="O58" s="18" t="s">
        <v>30</v>
      </c>
    </row>
    <row r="59" spans="1:15">
      <c r="B59" s="16"/>
      <c r="C59" s="7"/>
      <c r="D59" s="9"/>
      <c r="E59" s="38"/>
      <c r="F59" s="9"/>
      <c r="G59" s="40"/>
      <c r="H59" s="85"/>
      <c r="I59" s="40"/>
      <c r="J59" s="47"/>
      <c r="K59" s="51"/>
      <c r="L59" s="47"/>
      <c r="M59" s="8"/>
      <c r="N59" s="39"/>
      <c r="O59" s="18"/>
    </row>
    <row r="60" spans="1:15">
      <c r="B60" s="16" t="s">
        <v>31</v>
      </c>
      <c r="C60" s="7"/>
      <c r="D60" s="105">
        <f>D58+1</f>
        <v>2</v>
      </c>
      <c r="E60" s="83">
        <f>'2'!$K$28</f>
        <v>59.561963738188922</v>
      </c>
      <c r="F60" s="9" t="s">
        <v>30</v>
      </c>
      <c r="G60" s="106">
        <f>G58+1</f>
        <v>7</v>
      </c>
      <c r="H60" s="85">
        <f>'7'!$K$28</f>
        <v>54.080236217040827</v>
      </c>
      <c r="I60" s="40" t="s">
        <v>30</v>
      </c>
      <c r="J60" s="107">
        <f>J58+1</f>
        <v>12</v>
      </c>
      <c r="K60" s="88">
        <f>'12'!$K$28</f>
        <v>52.249154965228755</v>
      </c>
      <c r="L60" s="47" t="s">
        <v>30</v>
      </c>
      <c r="M60" s="108">
        <f>M58+1</f>
        <v>17</v>
      </c>
      <c r="N60" s="89">
        <f>'17'!$K$28</f>
        <v>50.429589947704805</v>
      </c>
      <c r="O60" s="18" t="s">
        <v>30</v>
      </c>
    </row>
    <row r="61" spans="1:15">
      <c r="B61" s="16"/>
      <c r="C61" s="7"/>
      <c r="D61" s="9"/>
      <c r="E61" s="38"/>
      <c r="F61" s="9"/>
      <c r="G61" s="40"/>
      <c r="H61" s="43"/>
      <c r="I61" s="40"/>
      <c r="J61" s="47"/>
      <c r="K61" s="51"/>
      <c r="L61" s="47"/>
      <c r="M61" s="8"/>
      <c r="N61" s="39"/>
      <c r="O61" s="18"/>
    </row>
    <row r="62" spans="1:15">
      <c r="B62" s="16" t="s">
        <v>32</v>
      </c>
      <c r="C62" s="7"/>
      <c r="D62" s="105">
        <f>D60+1</f>
        <v>3</v>
      </c>
      <c r="E62" s="83">
        <f>'3'!$K$28</f>
        <v>55.383873938456716</v>
      </c>
      <c r="F62" s="9" t="s">
        <v>30</v>
      </c>
      <c r="G62" s="106">
        <f>G60+1</f>
        <v>8</v>
      </c>
      <c r="H62" s="85">
        <f>'8'!$K$28</f>
        <v>49.902146417308629</v>
      </c>
      <c r="I62" s="40" t="s">
        <v>30</v>
      </c>
      <c r="J62" s="107">
        <f>J60+1</f>
        <v>13</v>
      </c>
      <c r="K62" s="88">
        <f>'13'!$K$28</f>
        <v>48.071065165496556</v>
      </c>
      <c r="L62" s="47" t="s">
        <v>30</v>
      </c>
      <c r="M62" s="108">
        <f>M60+1</f>
        <v>18</v>
      </c>
      <c r="N62" s="89">
        <f>'18'!$K$28</f>
        <v>46.251500147972607</v>
      </c>
      <c r="O62" s="18" t="s">
        <v>30</v>
      </c>
    </row>
    <row r="63" spans="1:15">
      <c r="B63" s="16"/>
      <c r="C63" s="7"/>
      <c r="D63" s="9"/>
      <c r="E63" s="38"/>
      <c r="F63" s="38"/>
      <c r="G63" s="40"/>
      <c r="H63" s="43"/>
      <c r="I63" s="43"/>
      <c r="J63" s="47"/>
      <c r="K63" s="51"/>
      <c r="L63" s="51"/>
      <c r="M63" s="8"/>
      <c r="N63" s="39"/>
      <c r="O63" s="45"/>
    </row>
    <row r="64" spans="1:15">
      <c r="B64" s="16" t="s">
        <v>33</v>
      </c>
      <c r="C64" s="7"/>
      <c r="D64" s="105">
        <f>D62+1</f>
        <v>4</v>
      </c>
      <c r="E64" s="83">
        <f>'4'!$K$28</f>
        <v>52.250306588657573</v>
      </c>
      <c r="F64" s="9" t="s">
        <v>30</v>
      </c>
      <c r="G64" s="106">
        <f>G62+1</f>
        <v>9</v>
      </c>
      <c r="H64" s="85">
        <f>'9'!$K$28</f>
        <v>46.768579067509478</v>
      </c>
      <c r="I64" s="40" t="s">
        <v>30</v>
      </c>
      <c r="J64" s="107">
        <f>J62+1</f>
        <v>14</v>
      </c>
      <c r="K64" s="88">
        <f>'14'!$K$28</f>
        <v>44.937497815697405</v>
      </c>
      <c r="L64" s="47" t="s">
        <v>30</v>
      </c>
      <c r="M64" s="108">
        <f>M62+1</f>
        <v>19</v>
      </c>
      <c r="N64" s="89">
        <f>'9'!$K$28</f>
        <v>46.768579067509478</v>
      </c>
      <c r="O64" s="18" t="s">
        <v>30</v>
      </c>
    </row>
    <row r="65" spans="2:15">
      <c r="B65" s="16"/>
      <c r="C65" s="7"/>
      <c r="D65" s="9"/>
      <c r="E65" s="38"/>
      <c r="F65" s="9"/>
      <c r="G65" s="40"/>
      <c r="H65" s="43"/>
      <c r="I65" s="40"/>
      <c r="J65" s="47"/>
      <c r="K65" s="51"/>
      <c r="L65" s="47"/>
      <c r="M65" s="8"/>
      <c r="N65" s="39"/>
      <c r="O65" s="18"/>
    </row>
    <row r="66" spans="2:15" ht="13.5" thickBot="1">
      <c r="B66" s="19" t="s">
        <v>34</v>
      </c>
      <c r="C66" s="20"/>
      <c r="D66" s="109">
        <f>D64+1</f>
        <v>5</v>
      </c>
      <c r="E66" s="84">
        <f>'5'!$K$28</f>
        <v>50.683522913757997</v>
      </c>
      <c r="F66" s="21" t="s">
        <v>30</v>
      </c>
      <c r="G66" s="110">
        <f>G64+1</f>
        <v>10</v>
      </c>
      <c r="H66" s="86">
        <f>'10'!$K$28</f>
        <v>45.20179539260991</v>
      </c>
      <c r="I66" s="44" t="s">
        <v>30</v>
      </c>
      <c r="J66" s="111">
        <f>J64+1</f>
        <v>15</v>
      </c>
      <c r="K66" s="87">
        <f>'15'!$K$28</f>
        <v>43.37071414079783</v>
      </c>
      <c r="L66" s="48" t="s">
        <v>30</v>
      </c>
      <c r="M66" s="112">
        <f>M64+1</f>
        <v>20</v>
      </c>
      <c r="N66" s="90">
        <f>'20'!$K$28</f>
        <v>41.551149123273888</v>
      </c>
      <c r="O66" s="22" t="s">
        <v>30</v>
      </c>
    </row>
    <row r="68" spans="2:15" ht="13.5" thickBot="1"/>
    <row r="69" spans="2:15" ht="13.5" thickBot="1">
      <c r="B69" s="66" t="s">
        <v>37</v>
      </c>
    </row>
    <row r="70" spans="2:15">
      <c r="B70" s="135" t="s">
        <v>38</v>
      </c>
      <c r="C70" s="67"/>
      <c r="D70" s="137" t="s">
        <v>39</v>
      </c>
      <c r="E70" s="138"/>
      <c r="F70" s="68">
        <v>2017</v>
      </c>
      <c r="G70" s="69"/>
      <c r="H70" s="70">
        <f>OpdateretÅrstal</f>
        <v>2023</v>
      </c>
    </row>
    <row r="71" spans="2:15" ht="13.5" thickBot="1">
      <c r="B71" s="136"/>
      <c r="C71" s="71"/>
      <c r="D71" s="139"/>
      <c r="E71" s="140"/>
      <c r="F71" s="72" t="s">
        <v>40</v>
      </c>
      <c r="G71" s="73" t="s">
        <v>41</v>
      </c>
      <c r="H71" s="74" t="s">
        <v>40</v>
      </c>
    </row>
    <row r="72" spans="2:15" ht="17.25">
      <c r="B72" s="75" t="s">
        <v>42</v>
      </c>
      <c r="C72" s="76" t="s">
        <v>43</v>
      </c>
      <c r="D72" s="141" t="s">
        <v>44</v>
      </c>
      <c r="E72" s="141"/>
      <c r="F72" s="77">
        <v>6.47</v>
      </c>
      <c r="G72" s="78" t="s">
        <v>45</v>
      </c>
      <c r="H72" s="59">
        <f>F72*(VLOOKUP(OpdateretÅrstal,Prislistetillæg!$A$4:$C$61,3,FALSE)/VLOOKUP(Produktionsår_2,Prislistetillæg!$A$5:$C$61,3,FALSE))</f>
        <v>7.4510035844176778</v>
      </c>
    </row>
    <row r="73" spans="2:15" ht="17.25">
      <c r="B73" s="75" t="s">
        <v>46</v>
      </c>
      <c r="C73" s="79" t="s">
        <v>43</v>
      </c>
      <c r="D73" s="121" t="s">
        <v>47</v>
      </c>
      <c r="E73" s="121"/>
      <c r="F73" s="25">
        <v>10.31</v>
      </c>
      <c r="G73" s="80" t="s">
        <v>45</v>
      </c>
      <c r="H73" s="59">
        <f>F73*(VLOOKUP(OpdateretÅrstal,Prislistetillæg!$A$4:$C$61,3,FALSE)/VLOOKUP(Produktionsår_2,Prislistetillæg!$A$5:$C$61,3,FALSE))</f>
        <v>11.873237551058155</v>
      </c>
    </row>
    <row r="74" spans="2:15" ht="17.25">
      <c r="B74" s="75" t="s">
        <v>48</v>
      </c>
      <c r="C74" s="79" t="s">
        <v>43</v>
      </c>
      <c r="D74" s="121" t="s">
        <v>49</v>
      </c>
      <c r="E74" s="121"/>
      <c r="F74" s="25">
        <v>17.46</v>
      </c>
      <c r="G74" s="80" t="s">
        <v>45</v>
      </c>
      <c r="H74" s="59">
        <f>F74*(VLOOKUP(OpdateretÅrstal,Prislistetillæg!$A$4:$C$61,3,FALSE)/VLOOKUP(Produktionsår_2,Prislistetillæg!$A$5:$C$61,3,FALSE))</f>
        <v>20.107345067068419</v>
      </c>
    </row>
    <row r="75" spans="2:15" ht="17.25">
      <c r="B75" s="75" t="s">
        <v>50</v>
      </c>
      <c r="C75" s="79" t="s">
        <v>43</v>
      </c>
      <c r="D75" s="121" t="s">
        <v>51</v>
      </c>
      <c r="E75" s="121"/>
      <c r="F75" s="25">
        <v>33.369999999999997</v>
      </c>
      <c r="G75" s="80" t="s">
        <v>45</v>
      </c>
      <c r="H75" s="59">
        <f>F75*(VLOOKUP(OpdateretÅrstal,Prislistetillæg!$A$4:$C$61,3,FALSE)/VLOOKUP(Produktionsår_2,Prislistetillæg!$A$5:$C$61,3,FALSE))</f>
        <v>38.429673819477266</v>
      </c>
    </row>
    <row r="76" spans="2:15" ht="18" thickBot="1">
      <c r="B76" s="75" t="s">
        <v>52</v>
      </c>
      <c r="C76" s="81" t="s">
        <v>53</v>
      </c>
      <c r="D76" s="122" t="s">
        <v>51</v>
      </c>
      <c r="E76" s="122"/>
      <c r="F76" s="58">
        <v>6.71</v>
      </c>
      <c r="G76" s="82" t="s">
        <v>54</v>
      </c>
      <c r="H76" s="59">
        <f>F76*(VLOOKUP(OpdateretÅrstal,Prislistetillæg!$A$4:$C$61,3,FALSE)/VLOOKUP(Produktionsår_2,Prislistetillæg!$A$5:$C$61,3,FALSE))</f>
        <v>7.7273932073327076</v>
      </c>
    </row>
    <row r="77" spans="2:15">
      <c r="B77" s="123" t="s">
        <v>55</v>
      </c>
      <c r="C77" s="124"/>
      <c r="D77" s="124"/>
      <c r="E77" s="124"/>
      <c r="F77" s="124"/>
      <c r="G77" s="124"/>
      <c r="H77" s="125"/>
    </row>
    <row r="78" spans="2:15" ht="13.5" thickBot="1">
      <c r="B78" s="126"/>
      <c r="C78" s="127"/>
      <c r="D78" s="127"/>
      <c r="E78" s="127"/>
      <c r="F78" s="127"/>
      <c r="G78" s="127"/>
      <c r="H78" s="128"/>
    </row>
    <row r="79" spans="2:15">
      <c r="B79" s="142" t="s">
        <v>56</v>
      </c>
      <c r="C79" s="143"/>
      <c r="D79" s="143"/>
      <c r="E79" s="143"/>
      <c r="F79" s="143"/>
      <c r="G79" s="143"/>
      <c r="H79" s="144"/>
    </row>
    <row r="80" spans="2:15" ht="13.5" thickBot="1">
      <c r="B80" s="145"/>
      <c r="C80" s="146"/>
      <c r="D80" s="146"/>
      <c r="E80" s="146"/>
      <c r="F80" s="146"/>
      <c r="G80" s="146"/>
      <c r="H80" s="147"/>
    </row>
    <row r="81" spans="2:8">
      <c r="B81" s="129" t="s">
        <v>57</v>
      </c>
      <c r="C81" s="130"/>
      <c r="D81" s="130"/>
      <c r="E81" s="130"/>
      <c r="F81" s="130"/>
      <c r="G81" s="130"/>
      <c r="H81" s="131"/>
    </row>
    <row r="82" spans="2:8" ht="13.5" thickBot="1">
      <c r="B82" s="132"/>
      <c r="C82" s="133"/>
      <c r="D82" s="133"/>
      <c r="E82" s="133"/>
      <c r="F82" s="133"/>
      <c r="G82" s="133"/>
      <c r="H82" s="134"/>
    </row>
  </sheetData>
  <mergeCells count="32">
    <mergeCell ref="D75:E75"/>
    <mergeCell ref="D76:E76"/>
    <mergeCell ref="B77:H78"/>
    <mergeCell ref="B81:H82"/>
    <mergeCell ref="B70:B71"/>
    <mergeCell ref="D70:E71"/>
    <mergeCell ref="D72:E72"/>
    <mergeCell ref="D73:E73"/>
    <mergeCell ref="D74:E74"/>
    <mergeCell ref="B79:H80"/>
    <mergeCell ref="A12:O13"/>
    <mergeCell ref="A27:O27"/>
    <mergeCell ref="A2:O3"/>
    <mergeCell ref="A9:O10"/>
    <mergeCell ref="A15:O15"/>
    <mergeCell ref="B18:O18"/>
    <mergeCell ref="B20:O20"/>
    <mergeCell ref="B22:O22"/>
    <mergeCell ref="A17:O17"/>
    <mergeCell ref="A5:O5"/>
    <mergeCell ref="A6:O6"/>
    <mergeCell ref="A7:J7"/>
    <mergeCell ref="B19:O19"/>
    <mergeCell ref="B21:O21"/>
    <mergeCell ref="B53:O53"/>
    <mergeCell ref="B37:O37"/>
    <mergeCell ref="A33:O33"/>
    <mergeCell ref="B23:O23"/>
    <mergeCell ref="A31:O31"/>
    <mergeCell ref="A29:O29"/>
    <mergeCell ref="A25:O25"/>
    <mergeCell ref="A35:K35"/>
  </mergeCells>
  <hyperlinks>
    <hyperlink ref="D42" location="'1'!A1" display="'1'!A1" xr:uid="{30B99E28-391A-4CC3-990B-A27CE8CEA5DB}"/>
    <hyperlink ref="G42" location="'6'!A1" display="'6'!A1" xr:uid="{27CE05A9-D10C-4D22-9F39-B3E39D76BDDA}"/>
    <hyperlink ref="J42" location="'11'!A1" display="'11'!A1" xr:uid="{E7A2B9E6-DC19-4428-AFBD-1051B0A396D2}"/>
    <hyperlink ref="M42" location="'16'!A1" display="'16'!A1" xr:uid="{C5DF47AC-F063-43FD-AFCF-A4C5F8DE1A7F}"/>
    <hyperlink ref="D44" location="'2'!A1" display="'2'!A1" xr:uid="{63E19955-F753-4386-9743-F0305F57EE20}"/>
    <hyperlink ref="G44" location="'7'!A1" display="'7'!A1" xr:uid="{5FD10590-F8B7-4CF3-8E87-E0AABE98BA2C}"/>
    <hyperlink ref="J44" location="'12'!A1" display="'12'!A1" xr:uid="{DB789106-E054-4479-BA04-B471E402C615}"/>
    <hyperlink ref="M44" location="'17'!A1" display="'17'!A1" xr:uid="{F1527A97-7784-4B02-B811-DB0E1CAFF15F}"/>
    <hyperlink ref="D46" location="'3'!A1" display="'3'!A1" xr:uid="{532C5A2F-8016-44CE-8890-45C5CBBA57F9}"/>
    <hyperlink ref="G46" location="'8'!A1" display="'8'!A1" xr:uid="{53C1832F-7D9A-4701-9F7E-0D7A2C11DF7D}"/>
    <hyperlink ref="J46" location="'13'!A1" display="'13'!A1" xr:uid="{C4FC7EED-918B-40F6-BB8B-699926287EA0}"/>
    <hyperlink ref="M46" location="'18'!A1" display="'18'!A1" xr:uid="{E39B69C4-878D-4873-8838-0C305FF46026}"/>
    <hyperlink ref="D48" location="'4'!A1" display="'4'!A1" xr:uid="{9B52F4AB-8FA8-4CDF-B01A-D666D64F1784}"/>
    <hyperlink ref="G48" location="'9'!A1" display="'9'!A1" xr:uid="{6BFA642D-1B1A-4D56-8294-6E1FA94B446A}"/>
    <hyperlink ref="J48" location="'14'!A1" display="'14'!A1" xr:uid="{6073187D-BAA7-406E-9413-063B7C74D295}"/>
    <hyperlink ref="M48" location="'19'!A1" display="'19'!A1" xr:uid="{C3A7BAD8-10CE-41B9-85E4-F825929FC196}"/>
    <hyperlink ref="D50" location="'5'!A1" display="'5'!A1" xr:uid="{E801BF10-CEAA-4C77-8EA0-5614254295EB}"/>
    <hyperlink ref="G50" location="'10'!A1" display="'10'!A1" xr:uid="{D5EA454B-917C-4152-983F-E32B0AADDCC8}"/>
    <hyperlink ref="J50" location="'15'!A1" display="'15'!A1" xr:uid="{5A8F664F-F91B-43D9-AE5C-0AC09E171C82}"/>
    <hyperlink ref="M50" location="'20'!A1" display="'20'!A1" xr:uid="{E7EC1078-834A-4BF4-A13B-C06581969CFF}"/>
    <hyperlink ref="D58" location="'1'!A1" display="'1'!A1" xr:uid="{5F86B12D-2BE6-42DF-B0F5-0170B6F43473}"/>
    <hyperlink ref="G58" location="'6'!A1" display="'6'!A1" xr:uid="{92851F23-4DE2-4C9A-AA91-9E55DB69A01A}"/>
    <hyperlink ref="J58" location="'11'!A1" display="'11'!A1" xr:uid="{CEA9D759-E867-47A8-838E-745228E53F33}"/>
    <hyperlink ref="M58" location="'16'!A1" display="'16'!A1" xr:uid="{F63CEAF9-B08E-495D-B8E4-2CFCED866C77}"/>
    <hyperlink ref="D60" location="'2'!A1" display="'2'!A1" xr:uid="{8A975071-EFF5-43F8-B1A5-0EC3F449AD49}"/>
    <hyperlink ref="G60" location="'7'!A1" display="'7'!A1" xr:uid="{3E746237-4D25-4D0E-B990-C85AADE37B9D}"/>
    <hyperlink ref="J60" location="'12'!A1" display="'12'!A1" xr:uid="{B864F01B-EA62-40FE-B964-CB7725CC6842}"/>
    <hyperlink ref="M60" location="'17'!A1" display="'17'!A1" xr:uid="{70BBA56F-F0D7-49C2-A9FA-50CCB0988E9C}"/>
    <hyperlink ref="D62" location="'3'!A1" display="'3'!A1" xr:uid="{E279C984-7896-4872-A2ED-8B2758B031DF}"/>
    <hyperlink ref="G62" location="'8'!A1" display="'8'!A1" xr:uid="{3E492435-7216-4F4B-8425-EBA627B9C736}"/>
    <hyperlink ref="J62" location="'13'!A1" display="'13'!A1" xr:uid="{A014ACD5-F38C-428F-8097-AA06D5EC52C6}"/>
    <hyperlink ref="M62" location="'18'!A1" display="'18'!A1" xr:uid="{31EA2518-A1FD-40D0-9C08-1894A286844D}"/>
    <hyperlink ref="D64" location="'4'!A1" display="'4'!A1" xr:uid="{46DC5BAB-3D2C-44D4-9A66-4FBC5FFEEE75}"/>
    <hyperlink ref="G64" location="'9'!A1" display="'9'!A1" xr:uid="{5005E3CE-CAE2-4F83-8590-37A90DCC2399}"/>
    <hyperlink ref="J64" location="'14'!A1" display="'14'!A1" xr:uid="{76E38725-5DE0-4B99-839E-69A6ADB8952B}"/>
    <hyperlink ref="M64" location="'19'!A1" display="'19'!A1" xr:uid="{92BF2BB4-8E94-4816-A4BA-3BD9E2F06907}"/>
    <hyperlink ref="D66" location="'5'!A1" display="'5'!A1" xr:uid="{8C3A81D2-B4EB-4462-9F78-4EAAFFFE3159}"/>
    <hyperlink ref="G66" location="'10'!A1" display="'10'!A1" xr:uid="{09173FB0-AEFD-41FC-975B-F6C96885C2CB}"/>
    <hyperlink ref="J66" location="'15'!A1" display="'15'!A1" xr:uid="{154227AE-E9D9-4E0F-8BC1-954E05BEB55E}"/>
    <hyperlink ref="M66" location="'20'!A1" display="'20'!A1" xr:uid="{E6919961-33E3-40A0-8AF9-911E4F9EB5FD}"/>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00B050"/>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6" t="s">
        <v>58</v>
      </c>
      <c r="C1" s="177"/>
      <c r="D1" s="177"/>
      <c r="E1" s="177"/>
      <c r="F1" s="94">
        <v>9</v>
      </c>
      <c r="G1" s="178" t="s">
        <v>59</v>
      </c>
      <c r="H1" s="178"/>
      <c r="I1" s="178"/>
      <c r="J1" s="178"/>
      <c r="K1" s="178"/>
    </row>
    <row r="3" spans="2:11">
      <c r="D3" s="64" t="s">
        <v>60</v>
      </c>
      <c r="E3" s="63">
        <v>2017</v>
      </c>
      <c r="F3" t="s">
        <v>61</v>
      </c>
    </row>
    <row r="6" spans="2:11">
      <c r="B6" s="161" t="s">
        <v>62</v>
      </c>
      <c r="C6" s="162"/>
      <c r="D6" s="52">
        <v>50</v>
      </c>
      <c r="E6" s="27" t="s">
        <v>63</v>
      </c>
      <c r="F6" s="165" t="s">
        <v>64</v>
      </c>
      <c r="G6" s="166"/>
      <c r="H6" s="166"/>
      <c r="I6" s="28">
        <v>300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78</v>
      </c>
      <c r="C11" s="154" t="s">
        <v>69</v>
      </c>
      <c r="D11" s="167"/>
      <c r="E11" s="167"/>
      <c r="F11" s="167"/>
      <c r="G11" s="167"/>
      <c r="H11" s="168"/>
      <c r="I11" s="77">
        <v>25.19</v>
      </c>
      <c r="J11" s="97">
        <f>I11*$D$6</f>
        <v>1259.5</v>
      </c>
      <c r="K11" s="65">
        <f>J11*(VLOOKUP(OpdateretÅrstal,Prislistetillæg!$A$4:$C$61,3,FALSE)/VLOOKUP(Produktionsår,Prislistetillæg!$A$5:$C$61,3,FALSE))</f>
        <v>1450.4697085895002</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73"/>
      <c r="D13" s="174"/>
      <c r="E13" s="174"/>
      <c r="F13" s="174"/>
      <c r="G13" s="174"/>
      <c r="H13" s="175"/>
      <c r="I13" s="25"/>
      <c r="J13" s="35"/>
      <c r="K13" s="53"/>
    </row>
    <row r="14" spans="2:11" ht="12.75" customHeight="1">
      <c r="B14" s="24"/>
      <c r="C14" s="173" t="s">
        <v>72</v>
      </c>
      <c r="D14" s="174"/>
      <c r="E14" s="174"/>
      <c r="F14" s="174"/>
      <c r="G14" s="174"/>
      <c r="H14" s="175"/>
      <c r="I14" s="25"/>
      <c r="J14" s="35">
        <f>SUM(J11:J12)</f>
        <v>1341.75</v>
      </c>
      <c r="K14" s="54">
        <f>J14*(VLOOKUP(OpdateretÅrstal,Prislistetillæg!$A$4:$C$61,3,FALSE)/VLOOKUP(Produktionsår,Prislistetillæg!$A$5:$C$61,3,FALSE))</f>
        <v>1545.1907356093384</v>
      </c>
    </row>
    <row r="15" spans="2:11" ht="12.75" customHeight="1">
      <c r="B15" s="24"/>
      <c r="C15" s="148"/>
      <c r="D15" s="149"/>
      <c r="E15" s="149"/>
      <c r="F15" s="149"/>
      <c r="G15" s="149"/>
      <c r="H15" s="150"/>
      <c r="I15" s="25"/>
      <c r="J15" s="55"/>
      <c r="K15" s="53"/>
    </row>
    <row r="16" spans="2:11" ht="13.5" customHeight="1" thickBot="1">
      <c r="B16" s="26"/>
      <c r="C16" s="170" t="s">
        <v>73</v>
      </c>
      <c r="D16" s="171"/>
      <c r="E16" s="171"/>
      <c r="F16" s="171"/>
      <c r="G16" s="171"/>
      <c r="H16" s="172"/>
      <c r="I16" s="56"/>
      <c r="J16" s="29">
        <f>J14/D6</f>
        <v>26.835000000000001</v>
      </c>
      <c r="K16" s="34">
        <f>J16*(VLOOKUP(OpdateretÅrstal,Prislistetillæg!$A$4:$C$61,3,FALSE)/VLOOKUP(Produktionsår,Prislistetillæg!$A$5:$C$61,3,FALSE))</f>
        <v>30.903814712186769</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070410B</v>
      </c>
      <c r="C21" s="154" t="str">
        <f>C11</f>
        <v>Gipsplader t.o.m. 1200 x 2400 mm t.o.m. 13 mm tykkelse</v>
      </c>
      <c r="D21" s="155"/>
      <c r="E21" s="155"/>
      <c r="F21" s="155"/>
      <c r="G21" s="155"/>
      <c r="H21" s="156"/>
      <c r="I21" s="77">
        <f>I11</f>
        <v>25.19</v>
      </c>
      <c r="J21" s="97">
        <f>I21*$D$6</f>
        <v>1259.5</v>
      </c>
      <c r="K21" s="65">
        <f>J21*(VLOOKUP(OpdateretÅrstal,Prislistetillæg!$A$4:$C$61,3,FALSE)/VLOOKUP(Produktionsår,Prislistetillæg!$A$5:$C$61,3,FALSE))</f>
        <v>1450.4697085895002</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635</v>
      </c>
      <c r="K23" s="53">
        <f>J23*(VLOOKUP(OpdateretÅrstal,Prislistetillæg!$A$4:$C$61,3,FALSE)/VLOOKUP(Produktionsår,Prislistetillæg!$A$5:$C$61,3,FALSE))</f>
        <v>731.28087729601634</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73"/>
      <c r="D25" s="174"/>
      <c r="E25" s="174"/>
      <c r="F25" s="174"/>
      <c r="G25" s="174"/>
      <c r="H25" s="175"/>
      <c r="I25" s="25"/>
      <c r="J25" s="35"/>
      <c r="K25" s="53"/>
    </row>
    <row r="26" spans="2:11">
      <c r="B26" s="24"/>
      <c r="C26" s="173" t="s">
        <v>72</v>
      </c>
      <c r="D26" s="174"/>
      <c r="E26" s="174"/>
      <c r="F26" s="174"/>
      <c r="G26" s="174"/>
      <c r="H26" s="175"/>
      <c r="I26" s="25"/>
      <c r="J26" s="35">
        <f>SUM(J21:J24)</f>
        <v>2030.55</v>
      </c>
      <c r="K26" s="54">
        <f>J26*(VLOOKUP(OpdateretÅrstal,Prislistetillæg!$A$4:$C$61,3,FALSE)/VLOOKUP(Produktionsår,Prislistetillæg!$A$5:$C$61,3,FALSE))</f>
        <v>2338.4289533754741</v>
      </c>
    </row>
    <row r="27" spans="2:11">
      <c r="B27" s="24"/>
      <c r="C27" s="148"/>
      <c r="D27" s="149"/>
      <c r="E27" s="149"/>
      <c r="F27" s="149"/>
      <c r="G27" s="149"/>
      <c r="H27" s="150"/>
      <c r="I27" s="25"/>
      <c r="J27" s="55"/>
      <c r="K27" s="53"/>
    </row>
    <row r="28" spans="2:11" ht="13.5" thickBot="1">
      <c r="B28" s="26"/>
      <c r="C28" s="170" t="s">
        <v>73</v>
      </c>
      <c r="D28" s="171"/>
      <c r="E28" s="171"/>
      <c r="F28" s="171"/>
      <c r="G28" s="171"/>
      <c r="H28" s="172"/>
      <c r="I28" s="56"/>
      <c r="J28" s="29">
        <f>J26/D6</f>
        <v>40.610999999999997</v>
      </c>
      <c r="K28" s="34">
        <f>J28*(VLOOKUP(OpdateretÅrstal,Prislistetillæg!$A$4:$C$61,3,FALSE)/VLOOKUP(Produktionsår,Prislistetillæg!$A$5:$C$61,3,FALSE))</f>
        <v>46.768579067509478</v>
      </c>
    </row>
  </sheetData>
  <mergeCells count="20">
    <mergeCell ref="B6:C6"/>
    <mergeCell ref="C11:H11"/>
    <mergeCell ref="B1:E1"/>
    <mergeCell ref="F6:H6"/>
    <mergeCell ref="G1:K1"/>
    <mergeCell ref="C9:H10"/>
    <mergeCell ref="C12:H12"/>
    <mergeCell ref="C14:H14"/>
    <mergeCell ref="C15:H15"/>
    <mergeCell ref="C16:H16"/>
    <mergeCell ref="C13:H13"/>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00B050"/>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6" t="s">
        <v>58</v>
      </c>
      <c r="C1" s="177"/>
      <c r="D1" s="177"/>
      <c r="E1" s="177"/>
      <c r="F1" s="94">
        <v>10</v>
      </c>
      <c r="G1" s="178" t="s">
        <v>59</v>
      </c>
      <c r="H1" s="178"/>
      <c r="I1" s="178"/>
      <c r="J1" s="178"/>
      <c r="K1" s="178"/>
    </row>
    <row r="3" spans="2:11">
      <c r="D3" s="64" t="s">
        <v>60</v>
      </c>
      <c r="E3" s="63">
        <v>2017</v>
      </c>
      <c r="F3" t="s">
        <v>61</v>
      </c>
    </row>
    <row r="6" spans="2:11">
      <c r="B6" s="161" t="s">
        <v>62</v>
      </c>
      <c r="C6" s="162"/>
      <c r="D6" s="52">
        <v>100</v>
      </c>
      <c r="E6" s="27" t="s">
        <v>63</v>
      </c>
      <c r="F6" s="165" t="s">
        <v>64</v>
      </c>
      <c r="G6" s="166"/>
      <c r="H6" s="166"/>
      <c r="I6" s="28">
        <v>300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78</v>
      </c>
      <c r="C11" s="154" t="s">
        <v>69</v>
      </c>
      <c r="D11" s="167"/>
      <c r="E11" s="167"/>
      <c r="F11" s="167"/>
      <c r="G11" s="167"/>
      <c r="H11" s="168"/>
      <c r="I11" s="77">
        <v>25.19</v>
      </c>
      <c r="J11" s="97">
        <f>I11*$D$6</f>
        <v>2519</v>
      </c>
      <c r="K11" s="65">
        <f>J11*(VLOOKUP(OpdateretÅrstal,Prislistetillæg!$A$4:$C$61,3,FALSE)/VLOOKUP(Produktionsår,Prislistetillæg!$A$5:$C$61,3,FALSE))</f>
        <v>2900.9394171790004</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2601.25</v>
      </c>
      <c r="K14" s="54">
        <f>J14*(VLOOKUP(OpdateretÅrstal,Prislistetillæg!$A$4:$C$61,3,FALSE)/VLOOKUP(Produktionsår,Prislistetillæg!$A$5:$C$61,3,FALSE))</f>
        <v>2995.6604441988384</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26.012499999999999</v>
      </c>
      <c r="K16" s="34">
        <f>J16*(VLOOKUP(OpdateretÅrstal,Prislistetillæg!$A$4:$C$61,3,FALSE)/VLOOKUP(Produktionsår,Prislistetillæg!$A$5:$C$61,3,FALSE))</f>
        <v>29.956604441988386</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070410B</v>
      </c>
      <c r="C21" s="154" t="str">
        <f>C11</f>
        <v>Gipsplader t.o.m. 1200 x 2400 mm t.o.m. 13 mm tykkelse</v>
      </c>
      <c r="D21" s="155"/>
      <c r="E21" s="155"/>
      <c r="F21" s="155"/>
      <c r="G21" s="155"/>
      <c r="H21" s="156"/>
      <c r="I21" s="77">
        <f>I11</f>
        <v>25.19</v>
      </c>
      <c r="J21" s="97">
        <f>I21*$D$6</f>
        <v>2519</v>
      </c>
      <c r="K21" s="65">
        <f>J21*(VLOOKUP(OpdateretÅrstal,Prislistetillæg!$A$4:$C$61,3,FALSE)/VLOOKUP(Produktionsår,Prislistetillæg!$A$5:$C$61,3,FALSE))</f>
        <v>2900.9394171790004</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1270</v>
      </c>
      <c r="K23" s="53">
        <f>J23*(VLOOKUP(OpdateretÅrstal,Prislistetillæg!$A$4:$C$61,3,FALSE)/VLOOKUP(Produktionsår,Prislistetillæg!$A$5:$C$61,3,FALSE))</f>
        <v>1462.5617545920327</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3925.05</v>
      </c>
      <c r="K26" s="54">
        <f>J26*(VLOOKUP(OpdateretÅrstal,Prislistetillæg!$A$4:$C$61,3,FALSE)/VLOOKUP(Produktionsår,Prislistetillæg!$A$5:$C$61,3,FALSE))</f>
        <v>4520.1795392609902</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39.250500000000002</v>
      </c>
      <c r="K28" s="34">
        <f>J28*(VLOOKUP(OpdateretÅrstal,Prislistetillæg!$A$4:$C$61,3,FALSE)/VLOOKUP(Produktionsår,Prislistetillæg!$A$5:$C$61,3,FALSE))</f>
        <v>45.20179539260991</v>
      </c>
    </row>
  </sheetData>
  <mergeCells count="20">
    <mergeCell ref="B6:C6"/>
    <mergeCell ref="C11:H11"/>
    <mergeCell ref="B1:E1"/>
    <mergeCell ref="F6:H6"/>
    <mergeCell ref="G1:K1"/>
    <mergeCell ref="C9:H10"/>
    <mergeCell ref="C12:H12"/>
    <mergeCell ref="C14:H14"/>
    <mergeCell ref="C15:H15"/>
    <mergeCell ref="C16:H16"/>
    <mergeCell ref="C13:H13"/>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theme="3"/>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9" t="s">
        <v>58</v>
      </c>
      <c r="C1" s="180"/>
      <c r="D1" s="180"/>
      <c r="E1" s="180"/>
      <c r="F1" s="93">
        <v>11</v>
      </c>
      <c r="G1" s="181" t="s">
        <v>59</v>
      </c>
      <c r="H1" s="181"/>
      <c r="I1" s="181"/>
      <c r="J1" s="181"/>
      <c r="K1" s="181"/>
    </row>
    <row r="3" spans="2:11">
      <c r="D3" s="64" t="s">
        <v>60</v>
      </c>
      <c r="E3" s="63">
        <v>2017</v>
      </c>
      <c r="F3" t="s">
        <v>61</v>
      </c>
    </row>
    <row r="6" spans="2:11">
      <c r="B6" s="161" t="s">
        <v>62</v>
      </c>
      <c r="C6" s="162"/>
      <c r="D6" s="52">
        <v>5</v>
      </c>
      <c r="E6" s="27" t="s">
        <v>63</v>
      </c>
      <c r="F6" s="165" t="s">
        <v>64</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79</v>
      </c>
      <c r="C11" s="154" t="s">
        <v>69</v>
      </c>
      <c r="D11" s="167"/>
      <c r="E11" s="167"/>
      <c r="F11" s="167"/>
      <c r="G11" s="167"/>
      <c r="H11" s="168"/>
      <c r="I11" s="77">
        <v>23.6</v>
      </c>
      <c r="J11" s="97">
        <f>I11*$D$6</f>
        <v>118</v>
      </c>
      <c r="K11" s="65">
        <f>J11*(VLOOKUP(OpdateretÅrstal,Prislistetillæg!$A$4:$C$61,3,FALSE)/VLOOKUP(Produktionsår,Prislistetillæg!$A$5:$C$61,3,FALSE))</f>
        <v>135.89156459988965</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72</v>
      </c>
      <c r="D14" s="160"/>
      <c r="E14" s="160"/>
      <c r="F14" s="160"/>
      <c r="G14" s="160"/>
      <c r="H14" s="160"/>
      <c r="I14" s="25"/>
      <c r="J14" s="35">
        <f>SUM(J11:J12)</f>
        <v>200.25</v>
      </c>
      <c r="K14" s="54">
        <f>J14*(VLOOKUP(OpdateretÅrstal,Prislistetillæg!$A$4:$C$61,3,FALSE)/VLOOKUP(Produktionsår,Prislistetillæg!$A$5:$C$61,3,FALSE))</f>
        <v>230.61259161972799</v>
      </c>
    </row>
    <row r="15" spans="2:11" ht="12.75" customHeight="1">
      <c r="B15" s="24"/>
      <c r="C15" s="148"/>
      <c r="D15" s="149"/>
      <c r="E15" s="149"/>
      <c r="F15" s="149"/>
      <c r="G15" s="149"/>
      <c r="H15" s="150"/>
      <c r="I15" s="25"/>
      <c r="J15" s="55"/>
      <c r="K15" s="53"/>
    </row>
    <row r="16" spans="2:11" ht="12.75" customHeight="1" thickBot="1">
      <c r="B16" s="26"/>
      <c r="C16" s="151" t="s">
        <v>73</v>
      </c>
      <c r="D16" s="151"/>
      <c r="E16" s="151"/>
      <c r="F16" s="151"/>
      <c r="G16" s="151"/>
      <c r="H16" s="151"/>
      <c r="I16" s="56"/>
      <c r="J16" s="29">
        <f>J14/D6</f>
        <v>40.049999999999997</v>
      </c>
      <c r="K16" s="34">
        <f>J16*(VLOOKUP(OpdateretÅrstal,Prislistetillæg!$A$4:$C$61,3,FALSE)/VLOOKUP(Produktionsår,Prislistetillæg!$A$5:$C$61,3,FALSE))</f>
        <v>46.122518323945592</v>
      </c>
    </row>
    <row r="17" spans="2:11" ht="12.75" customHeight="1"/>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070410C</v>
      </c>
      <c r="C21" s="154" t="str">
        <f>C11</f>
        <v>Gipsplader t.o.m. 1200 x 2400 mm t.o.m. 13 mm tykkelse</v>
      </c>
      <c r="D21" s="155"/>
      <c r="E21" s="155"/>
      <c r="F21" s="155"/>
      <c r="G21" s="155"/>
      <c r="H21" s="156"/>
      <c r="I21" s="77">
        <f>I11</f>
        <v>23.6</v>
      </c>
      <c r="J21" s="97">
        <f>I21*$D$6</f>
        <v>118</v>
      </c>
      <c r="K21" s="65">
        <f>J21*(VLOOKUP(OpdateretÅrstal,Prislistetillæg!$A$4:$C$61,3,FALSE)/VLOOKUP(Produktionsår,Prislistetillæg!$A$5:$C$61,3,FALSE))</f>
        <v>135.89156459988965</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63.5</v>
      </c>
      <c r="K23" s="53">
        <f>J23*(VLOOKUP(OpdateretÅrstal,Prislistetillæg!$A$4:$C$61,3,FALSE)/VLOOKUP(Produktionsår,Prislistetillæg!$A$5:$C$61,3,FALSE))</f>
        <v>73.128087729601631</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317.55</v>
      </c>
      <c r="K26" s="54">
        <f>J26*(VLOOKUP(OpdateretÅrstal,Prislistetillæg!$A$4:$C$61,3,FALSE)/VLOOKUP(Produktionsår,Prislistetillæg!$A$5:$C$61,3,FALSE))</f>
        <v>365.6980198194488</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63.510000000000005</v>
      </c>
      <c r="K28" s="34">
        <f>J28*(VLOOKUP(OpdateretÅrstal,Prislistetillæg!$A$4:$C$61,3,FALSE)/VLOOKUP(Produktionsår,Prislistetillæg!$A$5:$C$61,3,FALSE))</f>
        <v>73.139603963889769</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3">
    <tabColor theme="3"/>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9" t="s">
        <v>58</v>
      </c>
      <c r="C1" s="180"/>
      <c r="D1" s="180"/>
      <c r="E1" s="180"/>
      <c r="F1" s="93">
        <v>13</v>
      </c>
      <c r="G1" s="181" t="s">
        <v>59</v>
      </c>
      <c r="H1" s="181"/>
      <c r="I1" s="181"/>
      <c r="J1" s="181"/>
      <c r="K1" s="181"/>
    </row>
    <row r="3" spans="2:11">
      <c r="D3" s="64" t="s">
        <v>60</v>
      </c>
      <c r="E3" s="63">
        <v>2017</v>
      </c>
      <c r="F3" t="s">
        <v>61</v>
      </c>
    </row>
    <row r="6" spans="2:11">
      <c r="B6" s="161" t="s">
        <v>62</v>
      </c>
      <c r="C6" s="162"/>
      <c r="D6" s="52">
        <v>25</v>
      </c>
      <c r="E6" s="27" t="s">
        <v>63</v>
      </c>
      <c r="F6" s="165" t="s">
        <v>64</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79</v>
      </c>
      <c r="C11" s="154" t="s">
        <v>69</v>
      </c>
      <c r="D11" s="167"/>
      <c r="E11" s="167"/>
      <c r="F11" s="167"/>
      <c r="G11" s="167"/>
      <c r="H11" s="168"/>
      <c r="I11" s="77">
        <v>23.6</v>
      </c>
      <c r="J11" s="97">
        <f>I11*$D$6</f>
        <v>590</v>
      </c>
      <c r="K11" s="65">
        <f>J11*(VLOOKUP(OpdateretÅrstal,Prislistetillæg!$A$4:$C$61,3,FALSE)/VLOOKUP(Produktionsår,Prislistetillæg!$A$5:$C$61,3,FALSE))</f>
        <v>679.45782299944824</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672.25</v>
      </c>
      <c r="K14" s="54">
        <f>J14*(VLOOKUP(OpdateretÅrstal,Prislistetillæg!$A$4:$C$61,3,FALSE)/VLOOKUP(Produktionsår,Prislistetillæg!$A$5:$C$61,3,FALSE))</f>
        <v>774.17885001928653</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26.89</v>
      </c>
      <c r="K16" s="34">
        <f>J16*(VLOOKUP(OpdateretÅrstal,Prislistetillæg!$A$4:$C$61,3,FALSE)/VLOOKUP(Produktionsår,Prislistetillæg!$A$5:$C$61,3,FALSE))</f>
        <v>30.967154000771465</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070410C</v>
      </c>
      <c r="C21" s="154" t="str">
        <f>C11</f>
        <v>Gipsplader t.o.m. 1200 x 2400 mm t.o.m. 13 mm tykkelse</v>
      </c>
      <c r="D21" s="155"/>
      <c r="E21" s="155"/>
      <c r="F21" s="155"/>
      <c r="G21" s="155"/>
      <c r="H21" s="156"/>
      <c r="I21" s="77">
        <f>I11</f>
        <v>23.6</v>
      </c>
      <c r="J21" s="97">
        <f>I21*$D$6</f>
        <v>590</v>
      </c>
      <c r="K21" s="65">
        <f>J21*(VLOOKUP(OpdateretÅrstal,Prislistetillæg!$A$4:$C$61,3,FALSE)/VLOOKUP(Produktionsår,Prislistetillæg!$A$5:$C$61,3,FALSE))</f>
        <v>679.45782299944824</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317.5</v>
      </c>
      <c r="K23" s="53">
        <f>J23*(VLOOKUP(OpdateretÅrstal,Prislistetillæg!$A$4:$C$61,3,FALSE)/VLOOKUP(Produktionsår,Prislistetillæg!$A$5:$C$61,3,FALSE))</f>
        <v>365.64043864800817</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1043.55</v>
      </c>
      <c r="K26" s="54">
        <f>J26*(VLOOKUP(OpdateretÅrstal,Prislistetillæg!$A$4:$C$61,3,FALSE)/VLOOKUP(Produktionsår,Prislistetillæg!$A$5:$C$61,3,FALSE))</f>
        <v>1201.7766291374139</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41.741999999999997</v>
      </c>
      <c r="K28" s="34">
        <f>J28*(VLOOKUP(OpdateretÅrstal,Prislistetillæg!$A$4:$C$61,3,FALSE)/VLOOKUP(Produktionsår,Prislistetillæg!$A$5:$C$61,3,FALSE))</f>
        <v>48.071065165496556</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4">
    <tabColor theme="3"/>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9" t="s">
        <v>58</v>
      </c>
      <c r="C1" s="180"/>
      <c r="D1" s="180"/>
      <c r="E1" s="180"/>
      <c r="F1" s="93">
        <v>14</v>
      </c>
      <c r="G1" s="181" t="s">
        <v>59</v>
      </c>
      <c r="H1" s="181"/>
      <c r="I1" s="181"/>
      <c r="J1" s="181"/>
      <c r="K1" s="181"/>
    </row>
    <row r="3" spans="2:11">
      <c r="D3" s="64" t="s">
        <v>60</v>
      </c>
      <c r="E3" s="63">
        <v>2017</v>
      </c>
      <c r="F3" t="s">
        <v>61</v>
      </c>
    </row>
    <row r="6" spans="2:11">
      <c r="B6" s="161" t="s">
        <v>62</v>
      </c>
      <c r="C6" s="162"/>
      <c r="D6" s="52">
        <v>50</v>
      </c>
      <c r="E6" s="27" t="s">
        <v>63</v>
      </c>
      <c r="F6" s="165" t="s">
        <v>64</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79</v>
      </c>
      <c r="C11" s="154" t="s">
        <v>69</v>
      </c>
      <c r="D11" s="167"/>
      <c r="E11" s="167"/>
      <c r="F11" s="167"/>
      <c r="G11" s="167"/>
      <c r="H11" s="168"/>
      <c r="I11" s="77">
        <v>23.6</v>
      </c>
      <c r="J11" s="97">
        <f>I11*$D$6</f>
        <v>1180</v>
      </c>
      <c r="K11" s="65">
        <f>J11*(VLOOKUP(OpdateretÅrstal,Prislistetillæg!$A$4:$C$61,3,FALSE)/VLOOKUP(Produktionsår,Prislistetillæg!$A$5:$C$61,3,FALSE))</f>
        <v>1358.9156459988965</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1262.25</v>
      </c>
      <c r="K14" s="54">
        <f>J14*(VLOOKUP(OpdateretÅrstal,Prislistetillæg!$A$4:$C$61,3,FALSE)/VLOOKUP(Produktionsår,Prislistetillæg!$A$5:$C$61,3,FALSE))</f>
        <v>1453.6366730187349</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25.245000000000001</v>
      </c>
      <c r="K16" s="34">
        <f>J16*(VLOOKUP(OpdateretÅrstal,Prislistetillæg!$A$4:$C$61,3,FALSE)/VLOOKUP(Produktionsår,Prislistetillæg!$A$5:$C$61,3,FALSE))</f>
        <v>29.072733460374696</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070410C</v>
      </c>
      <c r="C21" s="154" t="str">
        <f>C11</f>
        <v>Gipsplader t.o.m. 1200 x 2400 mm t.o.m. 13 mm tykkelse</v>
      </c>
      <c r="D21" s="155"/>
      <c r="E21" s="155"/>
      <c r="F21" s="155"/>
      <c r="G21" s="155"/>
      <c r="H21" s="156"/>
      <c r="I21" s="77">
        <f>I11</f>
        <v>23.6</v>
      </c>
      <c r="J21" s="97">
        <f>I21*$D$6</f>
        <v>1180</v>
      </c>
      <c r="K21" s="65">
        <f>J21*(VLOOKUP(OpdateretÅrstal,Prislistetillæg!$A$4:$C$61,3,FALSE)/VLOOKUP(Produktionsår,Prislistetillæg!$A$5:$C$61,3,FALSE))</f>
        <v>1358.9156459988965</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635</v>
      </c>
      <c r="K23" s="53">
        <f>J23*(VLOOKUP(OpdateretÅrstal,Prislistetillæg!$A$4:$C$61,3,FALSE)/VLOOKUP(Produktionsår,Prislistetillæg!$A$5:$C$61,3,FALSE))</f>
        <v>731.28087729601634</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1951.05</v>
      </c>
      <c r="K26" s="54">
        <f>J26*(VLOOKUP(OpdateretÅrstal,Prislistetillæg!$A$4:$C$61,3,FALSE)/VLOOKUP(Produktionsår,Prislistetillæg!$A$5:$C$61,3,FALSE))</f>
        <v>2246.8748907848703</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39.021000000000001</v>
      </c>
      <c r="K28" s="34">
        <f>J28*(VLOOKUP(OpdateretÅrstal,Prislistetillæg!$A$4:$C$61,3,FALSE)/VLOOKUP(Produktionsår,Prislistetillæg!$A$5:$C$61,3,FALSE))</f>
        <v>44.937497815697405</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tabColor theme="3"/>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9" t="s">
        <v>58</v>
      </c>
      <c r="C1" s="180"/>
      <c r="D1" s="180"/>
      <c r="E1" s="180"/>
      <c r="F1" s="93">
        <v>12</v>
      </c>
      <c r="G1" s="181" t="s">
        <v>59</v>
      </c>
      <c r="H1" s="181"/>
      <c r="I1" s="181"/>
      <c r="J1" s="181"/>
      <c r="K1" s="181"/>
    </row>
    <row r="3" spans="2:11">
      <c r="D3" s="64" t="s">
        <v>60</v>
      </c>
      <c r="E3" s="63">
        <v>2017</v>
      </c>
      <c r="F3" t="s">
        <v>61</v>
      </c>
    </row>
    <row r="6" spans="2:11">
      <c r="B6" s="161" t="s">
        <v>62</v>
      </c>
      <c r="C6" s="162"/>
      <c r="D6" s="52">
        <v>15</v>
      </c>
      <c r="E6" s="27" t="s">
        <v>63</v>
      </c>
      <c r="F6" s="165" t="s">
        <v>64</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79</v>
      </c>
      <c r="C11" s="154" t="s">
        <v>69</v>
      </c>
      <c r="D11" s="167"/>
      <c r="E11" s="167"/>
      <c r="F11" s="167"/>
      <c r="G11" s="167"/>
      <c r="H11" s="168"/>
      <c r="I11" s="77">
        <v>23.6</v>
      </c>
      <c r="J11" s="97">
        <f>I11*$D$6</f>
        <v>354</v>
      </c>
      <c r="K11" s="65">
        <f>J11*(VLOOKUP(OpdateretÅrstal,Prislistetillæg!$A$4:$C$61,3,FALSE)/VLOOKUP(Produktionsår,Prislistetillæg!$A$5:$C$61,3,FALSE))</f>
        <v>407.67469379966894</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72</v>
      </c>
      <c r="D14" s="160"/>
      <c r="E14" s="160"/>
      <c r="F14" s="160"/>
      <c r="G14" s="160"/>
      <c r="H14" s="160"/>
      <c r="I14" s="25"/>
      <c r="J14" s="35">
        <f>SUM(J11:J12)</f>
        <v>436.25</v>
      </c>
      <c r="K14" s="54">
        <f>J14*(VLOOKUP(OpdateretÅrstal,Prislistetillæg!$A$4:$C$61,3,FALSE)/VLOOKUP(Produktionsår,Prislistetillæg!$A$5:$C$61,3,FALSE))</f>
        <v>502.39572081950729</v>
      </c>
    </row>
    <row r="15" spans="2:11" ht="12.75" customHeight="1">
      <c r="B15" s="24"/>
      <c r="C15" s="148"/>
      <c r="D15" s="149"/>
      <c r="E15" s="149"/>
      <c r="F15" s="149"/>
      <c r="G15" s="149"/>
      <c r="H15" s="150"/>
      <c r="I15" s="25"/>
      <c r="J15" s="55"/>
      <c r="K15" s="53"/>
    </row>
    <row r="16" spans="2:11" ht="12.75" customHeight="1" thickBot="1">
      <c r="B16" s="26"/>
      <c r="C16" s="151" t="s">
        <v>73</v>
      </c>
      <c r="D16" s="151"/>
      <c r="E16" s="151"/>
      <c r="F16" s="151"/>
      <c r="G16" s="151"/>
      <c r="H16" s="151"/>
      <c r="I16" s="56"/>
      <c r="J16" s="29">
        <f>J14/D6</f>
        <v>29.083333333333332</v>
      </c>
      <c r="K16" s="34">
        <f>J16*(VLOOKUP(OpdateretÅrstal,Prislistetillæg!$A$4:$C$61,3,FALSE)/VLOOKUP(Produktionsår,Prislistetillæg!$A$5:$C$61,3,FALSE))</f>
        <v>33.493048054633817</v>
      </c>
    </row>
    <row r="17" spans="2:11" ht="12.75" customHeight="1"/>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070410C</v>
      </c>
      <c r="C21" s="154" t="str">
        <f>C11</f>
        <v>Gipsplader t.o.m. 1200 x 2400 mm t.o.m. 13 mm tykkelse</v>
      </c>
      <c r="D21" s="155"/>
      <c r="E21" s="155"/>
      <c r="F21" s="155"/>
      <c r="G21" s="155"/>
      <c r="H21" s="156"/>
      <c r="I21" s="77">
        <f>I11</f>
        <v>23.6</v>
      </c>
      <c r="J21" s="97">
        <f>I21*$D$6</f>
        <v>354</v>
      </c>
      <c r="K21" s="65">
        <f>J21*(VLOOKUP(OpdateretÅrstal,Prislistetillæg!$A$4:$C$61,3,FALSE)/VLOOKUP(Produktionsår,Prislistetillæg!$A$5:$C$61,3,FALSE))</f>
        <v>407.67469379966894</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190.5</v>
      </c>
      <c r="K23" s="53">
        <f>J23*(VLOOKUP(OpdateretÅrstal,Prislistetillæg!$A$4:$C$61,3,FALSE)/VLOOKUP(Produktionsår,Prislistetillæg!$A$5:$C$61,3,FALSE))</f>
        <v>219.38426318880491</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680.55</v>
      </c>
      <c r="K26" s="54">
        <f>J26*(VLOOKUP(OpdateretÅrstal,Prislistetillæg!$A$4:$C$61,3,FALSE)/VLOOKUP(Produktionsår,Prislistetillæg!$A$5:$C$61,3,FALSE))</f>
        <v>783.73732447843133</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45.37</v>
      </c>
      <c r="K28" s="34">
        <f>J28*(VLOOKUP(OpdateretÅrstal,Prislistetillæg!$A$4:$C$61,3,FALSE)/VLOOKUP(Produktionsår,Prislistetillæg!$A$5:$C$61,3,FALSE))</f>
        <v>52.249154965228755</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theme="3"/>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9" t="s">
        <v>58</v>
      </c>
      <c r="C1" s="180"/>
      <c r="D1" s="180"/>
      <c r="E1" s="180"/>
      <c r="F1" s="93">
        <v>15</v>
      </c>
      <c r="G1" s="181" t="s">
        <v>59</v>
      </c>
      <c r="H1" s="181"/>
      <c r="I1" s="181"/>
      <c r="J1" s="181"/>
      <c r="K1" s="181"/>
    </row>
    <row r="3" spans="2:11">
      <c r="D3" s="64" t="s">
        <v>60</v>
      </c>
      <c r="E3" s="63">
        <v>2017</v>
      </c>
      <c r="F3" t="s">
        <v>61</v>
      </c>
    </row>
    <row r="6" spans="2:11">
      <c r="B6" s="161" t="s">
        <v>62</v>
      </c>
      <c r="C6" s="162"/>
      <c r="D6" s="52">
        <v>100</v>
      </c>
      <c r="E6" s="27" t="s">
        <v>63</v>
      </c>
      <c r="F6" s="165" t="s">
        <v>64</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79</v>
      </c>
      <c r="C11" s="154" t="s">
        <v>69</v>
      </c>
      <c r="D11" s="167"/>
      <c r="E11" s="167"/>
      <c r="F11" s="167"/>
      <c r="G11" s="167"/>
      <c r="H11" s="168"/>
      <c r="I11" s="77">
        <v>23.6</v>
      </c>
      <c r="J11" s="97">
        <f>I11*$D$6</f>
        <v>2360</v>
      </c>
      <c r="K11" s="65">
        <f>J11*(VLOOKUP(OpdateretÅrstal,Prislistetillæg!$A$4:$C$61,3,FALSE)/VLOOKUP(Produktionsår,Prislistetillæg!$A$5:$C$61,3,FALSE))</f>
        <v>2717.831291997793</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72</v>
      </c>
      <c r="D14" s="160"/>
      <c r="E14" s="160"/>
      <c r="F14" s="160"/>
      <c r="G14" s="160"/>
      <c r="H14" s="160"/>
      <c r="I14" s="25"/>
      <c r="J14" s="35">
        <f>SUM(J11:J12)</f>
        <v>2442.25</v>
      </c>
      <c r="K14" s="54">
        <f>J14*(VLOOKUP(OpdateretÅrstal,Prislistetillæg!$A$4:$C$61,3,FALSE)/VLOOKUP(Produktionsår,Prislistetillæg!$A$5:$C$61,3,FALSE))</f>
        <v>2812.5523190176314</v>
      </c>
    </row>
    <row r="15" spans="2:11" ht="12.75" customHeight="1">
      <c r="B15" s="24"/>
      <c r="C15" s="148"/>
      <c r="D15" s="149"/>
      <c r="E15" s="149"/>
      <c r="F15" s="149"/>
      <c r="G15" s="149"/>
      <c r="H15" s="150"/>
      <c r="I15" s="25"/>
      <c r="J15" s="55"/>
      <c r="K15" s="53"/>
    </row>
    <row r="16" spans="2:11" ht="12.75" customHeight="1" thickBot="1">
      <c r="B16" s="26"/>
      <c r="C16" s="151" t="s">
        <v>73</v>
      </c>
      <c r="D16" s="151"/>
      <c r="E16" s="151"/>
      <c r="F16" s="151"/>
      <c r="G16" s="151"/>
      <c r="H16" s="151"/>
      <c r="I16" s="56"/>
      <c r="J16" s="29">
        <f>J14/D6</f>
        <v>24.422499999999999</v>
      </c>
      <c r="K16" s="34">
        <f>J16*(VLOOKUP(OpdateretÅrstal,Prislistetillæg!$A$4:$C$61,3,FALSE)/VLOOKUP(Produktionsår,Prislistetillæg!$A$5:$C$61,3,FALSE))</f>
        <v>28.125523190176313</v>
      </c>
    </row>
    <row r="17" spans="2:11" ht="12.75" customHeight="1"/>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070410C</v>
      </c>
      <c r="C21" s="154" t="str">
        <f>C11</f>
        <v>Gipsplader t.o.m. 1200 x 2400 mm t.o.m. 13 mm tykkelse</v>
      </c>
      <c r="D21" s="155"/>
      <c r="E21" s="155"/>
      <c r="F21" s="155"/>
      <c r="G21" s="155"/>
      <c r="H21" s="156"/>
      <c r="I21" s="77">
        <f>I11</f>
        <v>23.6</v>
      </c>
      <c r="J21" s="97">
        <f>I21*$D$6</f>
        <v>2360</v>
      </c>
      <c r="K21" s="65">
        <f>J21*(VLOOKUP(OpdateretÅrstal,Prislistetillæg!$A$4:$C$61,3,FALSE)/VLOOKUP(Produktionsår,Prislistetillæg!$A$5:$C$61,3,FALSE))</f>
        <v>2717.831291997793</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1270</v>
      </c>
      <c r="K23" s="53">
        <f>J23*(VLOOKUP(OpdateretÅrstal,Prislistetillæg!$A$4:$C$61,3,FALSE)/VLOOKUP(Produktionsår,Prislistetillæg!$A$5:$C$61,3,FALSE))</f>
        <v>1462.5617545920327</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3766.05</v>
      </c>
      <c r="K26" s="54">
        <f>J26*(VLOOKUP(OpdateretÅrstal,Prislistetillæg!$A$4:$C$61,3,FALSE)/VLOOKUP(Produktionsår,Prislistetillæg!$A$5:$C$61,3,FALSE))</f>
        <v>4337.0714140797836</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37.660499999999999</v>
      </c>
      <c r="K28" s="34">
        <f>J28*(VLOOKUP(OpdateretÅrstal,Prislistetillæg!$A$4:$C$61,3,FALSE)/VLOOKUP(Produktionsår,Prislistetillæg!$A$5:$C$61,3,FALSE))</f>
        <v>43.37071414079783</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theme="9" tint="-0.249977111117893"/>
  </sheetPr>
  <dimension ref="B1:K28"/>
  <sheetViews>
    <sheetView workbookViewId="0">
      <selection activeCell="A33" sqref="A33:O33"/>
    </sheetView>
  </sheetViews>
  <sheetFormatPr defaultRowHeight="12.75"/>
  <cols>
    <col min="9" max="9" width="9.5" bestFit="1" customWidth="1"/>
    <col min="10" max="11" width="12.125" bestFit="1" customWidth="1"/>
  </cols>
  <sheetData>
    <row r="1" spans="2:11" ht="13.5" thickBot="1">
      <c r="B1" s="182" t="s">
        <v>58</v>
      </c>
      <c r="C1" s="183"/>
      <c r="D1" s="183"/>
      <c r="E1" s="183"/>
      <c r="F1" s="92">
        <v>16</v>
      </c>
      <c r="G1" s="184" t="s">
        <v>59</v>
      </c>
      <c r="H1" s="184"/>
      <c r="I1" s="184"/>
      <c r="J1" s="184"/>
      <c r="K1" s="184"/>
    </row>
    <row r="3" spans="2:11">
      <c r="D3" s="64" t="s">
        <v>60</v>
      </c>
      <c r="E3" s="63">
        <v>2017</v>
      </c>
      <c r="F3" t="s">
        <v>61</v>
      </c>
    </row>
    <row r="6" spans="2:11">
      <c r="B6" s="161" t="s">
        <v>62</v>
      </c>
      <c r="C6" s="162"/>
      <c r="D6" s="52">
        <v>5</v>
      </c>
      <c r="E6" s="27" t="s">
        <v>63</v>
      </c>
      <c r="F6" s="165" t="s">
        <v>80</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81</v>
      </c>
      <c r="C11" s="154" t="s">
        <v>69</v>
      </c>
      <c r="D11" s="167"/>
      <c r="E11" s="167"/>
      <c r="F11" s="167"/>
      <c r="G11" s="167"/>
      <c r="H11" s="168"/>
      <c r="I11" s="77">
        <v>22.02</v>
      </c>
      <c r="J11" s="97">
        <f>I11*$D$6</f>
        <v>110.1</v>
      </c>
      <c r="K11" s="65">
        <f>J11*(VLOOKUP(OpdateretÅrstal,Prislistetillæg!$A$4:$C$61,3,FALSE)/VLOOKUP(Produktionsår,Prislistetillæg!$A$5:$C$61,3,FALSE))</f>
        <v>126.79373951226991</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72</v>
      </c>
      <c r="D14" s="160"/>
      <c r="E14" s="160"/>
      <c r="F14" s="160"/>
      <c r="G14" s="160"/>
      <c r="H14" s="160"/>
      <c r="I14" s="25"/>
      <c r="J14" s="35">
        <f>SUM(J11:J12)</f>
        <v>192.35</v>
      </c>
      <c r="K14" s="54">
        <f>J14*(VLOOKUP(OpdateretÅrstal,Prislistetillæg!$A$4:$C$61,3,FALSE)/VLOOKUP(Produktionsår,Prislistetillæg!$A$5:$C$61,3,FALSE))</f>
        <v>221.51476653210824</v>
      </c>
    </row>
    <row r="15" spans="2:11" ht="12.75" customHeight="1">
      <c r="B15" s="24"/>
      <c r="C15" s="148"/>
      <c r="D15" s="149"/>
      <c r="E15" s="149"/>
      <c r="F15" s="149"/>
      <c r="G15" s="149"/>
      <c r="H15" s="150"/>
      <c r="I15" s="25"/>
      <c r="J15" s="55"/>
      <c r="K15" s="53"/>
    </row>
    <row r="16" spans="2:11" ht="12.75" customHeight="1" thickBot="1">
      <c r="B16" s="26"/>
      <c r="C16" s="151" t="s">
        <v>73</v>
      </c>
      <c r="D16" s="151"/>
      <c r="E16" s="151"/>
      <c r="F16" s="151"/>
      <c r="G16" s="151"/>
      <c r="H16" s="151"/>
      <c r="I16" s="56"/>
      <c r="J16" s="29">
        <f>J14/D6</f>
        <v>38.47</v>
      </c>
      <c r="K16" s="34">
        <f>J16*(VLOOKUP(OpdateretÅrstal,Prislistetillæg!$A$4:$C$61,3,FALSE)/VLOOKUP(Produktionsår,Prislistetillæg!$A$5:$C$61,3,FALSE))</f>
        <v>44.302953306421649</v>
      </c>
    </row>
    <row r="17" spans="2:11" ht="12.75" customHeight="1"/>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070410D</v>
      </c>
      <c r="C21" s="154" t="str">
        <f>C11</f>
        <v>Gipsplader t.o.m. 1200 x 2400 mm t.o.m. 13 mm tykkelse</v>
      </c>
      <c r="D21" s="155"/>
      <c r="E21" s="155"/>
      <c r="F21" s="155"/>
      <c r="G21" s="155"/>
      <c r="H21" s="156"/>
      <c r="I21" s="77">
        <f>I11</f>
        <v>22.02</v>
      </c>
      <c r="J21" s="97">
        <f>I21*$D$6</f>
        <v>110.1</v>
      </c>
      <c r="K21" s="65">
        <f>J21*(VLOOKUP(OpdateretÅrstal,Prislistetillæg!$A$4:$C$61,3,FALSE)/VLOOKUP(Produktionsår,Prislistetillæg!$A$5:$C$61,3,FALSE))</f>
        <v>126.79373951226991</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63.5</v>
      </c>
      <c r="K23" s="53">
        <f>J23*(VLOOKUP(OpdateretÅrstal,Prislistetillæg!$A$4:$C$61,3,FALSE)/VLOOKUP(Produktionsår,Prislistetillæg!$A$5:$C$61,3,FALSE))</f>
        <v>73.128087729601631</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309.64999999999998</v>
      </c>
      <c r="K26" s="54">
        <f>J26*(VLOOKUP(OpdateretÅrstal,Prislistetillæg!$A$4:$C$61,3,FALSE)/VLOOKUP(Produktionsår,Prislistetillæg!$A$5:$C$61,3,FALSE))</f>
        <v>356.60019473182905</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61.929999999999993</v>
      </c>
      <c r="K28" s="34">
        <f>J28*(VLOOKUP(OpdateretÅrstal,Prislistetillæg!$A$4:$C$61,3,FALSE)/VLOOKUP(Produktionsår,Prislistetillæg!$A$5:$C$61,3,FALSE))</f>
        <v>71.320038946365798</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theme="9" tint="-0.249977111117893"/>
  </sheetPr>
  <dimension ref="B1:K28"/>
  <sheetViews>
    <sheetView workbookViewId="0">
      <selection activeCell="A33" sqref="A33:O33"/>
    </sheetView>
  </sheetViews>
  <sheetFormatPr defaultRowHeight="12.75"/>
  <cols>
    <col min="9" max="9" width="9.5" bestFit="1" customWidth="1"/>
    <col min="10" max="11" width="12.125" bestFit="1" customWidth="1"/>
  </cols>
  <sheetData>
    <row r="1" spans="2:11" ht="13.5" thickBot="1">
      <c r="B1" s="182" t="s">
        <v>58</v>
      </c>
      <c r="C1" s="183"/>
      <c r="D1" s="183"/>
      <c r="E1" s="183"/>
      <c r="F1" s="92">
        <v>17</v>
      </c>
      <c r="G1" s="184" t="s">
        <v>59</v>
      </c>
      <c r="H1" s="184"/>
      <c r="I1" s="184"/>
      <c r="J1" s="184"/>
      <c r="K1" s="184"/>
    </row>
    <row r="3" spans="2:11">
      <c r="D3" s="64" t="s">
        <v>60</v>
      </c>
      <c r="E3" s="63">
        <v>2017</v>
      </c>
      <c r="F3" t="s">
        <v>61</v>
      </c>
    </row>
    <row r="6" spans="2:11">
      <c r="B6" s="161" t="s">
        <v>62</v>
      </c>
      <c r="C6" s="162"/>
      <c r="D6" s="52">
        <v>15</v>
      </c>
      <c r="E6" s="27" t="s">
        <v>63</v>
      </c>
      <c r="F6" s="165" t="s">
        <v>80</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81</v>
      </c>
      <c r="C11" s="154" t="s">
        <v>69</v>
      </c>
      <c r="D11" s="167"/>
      <c r="E11" s="167"/>
      <c r="F11" s="167"/>
      <c r="G11" s="167"/>
      <c r="H11" s="168"/>
      <c r="I11" s="77">
        <v>22.02</v>
      </c>
      <c r="J11" s="97">
        <f>I11*$D$6</f>
        <v>330.3</v>
      </c>
      <c r="K11" s="65">
        <f>J11*(VLOOKUP(OpdateretÅrstal,Prislistetillæg!$A$4:$C$61,3,FALSE)/VLOOKUP(Produktionsår,Prislistetillæg!$A$5:$C$61,3,FALSE))</f>
        <v>380.38121853680974</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412.55</v>
      </c>
      <c r="K14" s="54">
        <f>J14*(VLOOKUP(OpdateretÅrstal,Prislistetillæg!$A$4:$C$61,3,FALSE)/VLOOKUP(Produktionsår,Prislistetillæg!$A$5:$C$61,3,FALSE))</f>
        <v>475.10224555664809</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27.503333333333334</v>
      </c>
      <c r="K16" s="34">
        <f>J16*(VLOOKUP(OpdateretÅrstal,Prislistetillæg!$A$4:$C$61,3,FALSE)/VLOOKUP(Produktionsår,Prislistetillæg!$A$5:$C$61,3,FALSE))</f>
        <v>31.673483037109872</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070410D</v>
      </c>
      <c r="C21" s="154" t="str">
        <f>C11</f>
        <v>Gipsplader t.o.m. 1200 x 2400 mm t.o.m. 13 mm tykkelse</v>
      </c>
      <c r="D21" s="155"/>
      <c r="E21" s="155"/>
      <c r="F21" s="155"/>
      <c r="G21" s="155"/>
      <c r="H21" s="156"/>
      <c r="I21" s="77">
        <f>I11</f>
        <v>22.02</v>
      </c>
      <c r="J21" s="97">
        <f>I21*$D$6</f>
        <v>330.3</v>
      </c>
      <c r="K21" s="65">
        <f>J21*(VLOOKUP(OpdateretÅrstal,Prislistetillæg!$A$4:$C$61,3,FALSE)/VLOOKUP(Produktionsår,Prislistetillæg!$A$5:$C$61,3,FALSE))</f>
        <v>380.38121853680974</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190.5</v>
      </c>
      <c r="K23" s="53">
        <f>J23*(VLOOKUP(OpdateretÅrstal,Prislistetillæg!$A$4:$C$61,3,FALSE)/VLOOKUP(Produktionsår,Prislistetillæg!$A$5:$C$61,3,FALSE))</f>
        <v>219.38426318880491</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656.84999999999991</v>
      </c>
      <c r="K26" s="54">
        <f>J26*(VLOOKUP(OpdateretÅrstal,Prislistetillæg!$A$4:$C$61,3,FALSE)/VLOOKUP(Produktionsår,Prislistetillæg!$A$5:$C$61,3,FALSE))</f>
        <v>756.44384921557207</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43.789999999999992</v>
      </c>
      <c r="K28" s="34">
        <f>J28*(VLOOKUP(OpdateretÅrstal,Prislistetillæg!$A$4:$C$61,3,FALSE)/VLOOKUP(Produktionsår,Prislistetillæg!$A$5:$C$61,3,FALSE))</f>
        <v>50.429589947704805</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theme="9" tint="-0.249977111117893"/>
  </sheetPr>
  <dimension ref="B1:K28"/>
  <sheetViews>
    <sheetView workbookViewId="0">
      <selection activeCell="A33" sqref="A33:O33"/>
    </sheetView>
  </sheetViews>
  <sheetFormatPr defaultRowHeight="12.75"/>
  <cols>
    <col min="9" max="9" width="9.5" bestFit="1" customWidth="1"/>
    <col min="10" max="11" width="12.125" bestFit="1" customWidth="1"/>
  </cols>
  <sheetData>
    <row r="1" spans="2:11" ht="13.5" thickBot="1">
      <c r="B1" s="182" t="s">
        <v>58</v>
      </c>
      <c r="C1" s="183"/>
      <c r="D1" s="183"/>
      <c r="E1" s="183"/>
      <c r="F1" s="92">
        <v>18</v>
      </c>
      <c r="G1" s="184" t="s">
        <v>59</v>
      </c>
      <c r="H1" s="184"/>
      <c r="I1" s="184"/>
      <c r="J1" s="184"/>
      <c r="K1" s="184"/>
    </row>
    <row r="3" spans="2:11">
      <c r="D3" s="64" t="s">
        <v>60</v>
      </c>
      <c r="E3" s="63">
        <v>2017</v>
      </c>
      <c r="F3" t="s">
        <v>61</v>
      </c>
    </row>
    <row r="6" spans="2:11">
      <c r="B6" s="161" t="s">
        <v>62</v>
      </c>
      <c r="C6" s="162"/>
      <c r="D6" s="52">
        <v>25</v>
      </c>
      <c r="E6" s="27" t="s">
        <v>63</v>
      </c>
      <c r="F6" s="165" t="s">
        <v>80</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81</v>
      </c>
      <c r="C11" s="154" t="s">
        <v>69</v>
      </c>
      <c r="D11" s="167"/>
      <c r="E11" s="167"/>
      <c r="F11" s="167"/>
      <c r="G11" s="167"/>
      <c r="H11" s="168"/>
      <c r="I11" s="77">
        <v>22.02</v>
      </c>
      <c r="J11" s="97">
        <f>I11*$D$6</f>
        <v>550.5</v>
      </c>
      <c r="K11" s="65">
        <f>J11*(VLOOKUP(OpdateretÅrstal,Prislistetillæg!$A$4:$C$61,3,FALSE)/VLOOKUP(Produktionsår,Prislistetillæg!$A$5:$C$61,3,FALSE))</f>
        <v>633.96869756134959</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632.75</v>
      </c>
      <c r="K14" s="54">
        <f>J14*(VLOOKUP(OpdateretÅrstal,Prislistetillæg!$A$4:$C$61,3,FALSE)/VLOOKUP(Produktionsår,Prislistetillæg!$A$5:$C$61,3,FALSE))</f>
        <v>728.68972458118787</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25.31</v>
      </c>
      <c r="K16" s="34">
        <f>J16*(VLOOKUP(OpdateretÅrstal,Prislistetillæg!$A$4:$C$61,3,FALSE)/VLOOKUP(Produktionsår,Prislistetillæg!$A$5:$C$61,3,FALSE))</f>
        <v>29.147588983247516</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070410D</v>
      </c>
      <c r="C21" s="154" t="str">
        <f>C11</f>
        <v>Gipsplader t.o.m. 1200 x 2400 mm t.o.m. 13 mm tykkelse</v>
      </c>
      <c r="D21" s="155"/>
      <c r="E21" s="155"/>
      <c r="F21" s="155"/>
      <c r="G21" s="155"/>
      <c r="H21" s="156"/>
      <c r="I21" s="77">
        <f>I11</f>
        <v>22.02</v>
      </c>
      <c r="J21" s="97">
        <f>I21*$D$6</f>
        <v>550.5</v>
      </c>
      <c r="K21" s="65">
        <f>J21*(VLOOKUP(OpdateretÅrstal,Prislistetillæg!$A$4:$C$61,3,FALSE)/VLOOKUP(Produktionsår,Prislistetillæg!$A$5:$C$61,3,FALSE))</f>
        <v>633.96869756134959</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317.5</v>
      </c>
      <c r="K23" s="53">
        <f>J23*(VLOOKUP(OpdateretÅrstal,Prislistetillæg!$A$4:$C$61,3,FALSE)/VLOOKUP(Produktionsår,Prislistetillæg!$A$5:$C$61,3,FALSE))</f>
        <v>365.64043864800817</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1004.05</v>
      </c>
      <c r="K26" s="54">
        <f>J26*(VLOOKUP(OpdateretÅrstal,Prislistetillæg!$A$4:$C$61,3,FALSE)/VLOOKUP(Produktionsår,Prislistetillæg!$A$5:$C$61,3,FALSE))</f>
        <v>1156.2875036993153</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40.161999999999999</v>
      </c>
      <c r="K28" s="34">
        <f>J28*(VLOOKUP(OpdateretÅrstal,Prislistetillæg!$A$4:$C$61,3,FALSE)/VLOOKUP(Produktionsår,Prislistetillæg!$A$5:$C$61,3,FALSE))</f>
        <v>46.251500147972607</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B1:M28"/>
  <sheetViews>
    <sheetView workbookViewId="0">
      <selection activeCell="I12" sqref="I12"/>
    </sheetView>
  </sheetViews>
  <sheetFormatPr defaultRowHeight="12.75"/>
  <cols>
    <col min="9" max="9" width="9.5" bestFit="1" customWidth="1"/>
    <col min="10" max="11" width="12.125" bestFit="1" customWidth="1"/>
  </cols>
  <sheetData>
    <row r="1" spans="2:13" ht="13.5" thickBot="1">
      <c r="B1" s="163" t="s">
        <v>58</v>
      </c>
      <c r="C1" s="164"/>
      <c r="D1" s="164"/>
      <c r="E1" s="164"/>
      <c r="F1" s="91">
        <v>1</v>
      </c>
      <c r="G1" s="169" t="s">
        <v>59</v>
      </c>
      <c r="H1" s="169"/>
      <c r="I1" s="169"/>
      <c r="J1" s="169"/>
      <c r="K1" s="169"/>
    </row>
    <row r="3" spans="2:13">
      <c r="D3" s="64" t="s">
        <v>60</v>
      </c>
      <c r="E3" s="63">
        <v>2017</v>
      </c>
      <c r="F3" t="s">
        <v>61</v>
      </c>
    </row>
    <row r="6" spans="2:13">
      <c r="B6" s="161" t="s">
        <v>62</v>
      </c>
      <c r="C6" s="162"/>
      <c r="D6" s="52">
        <v>5</v>
      </c>
      <c r="E6" s="27" t="s">
        <v>63</v>
      </c>
      <c r="F6" s="165" t="s">
        <v>64</v>
      </c>
      <c r="G6" s="166"/>
      <c r="H6" s="166"/>
      <c r="I6" s="28">
        <v>100</v>
      </c>
      <c r="J6" s="27" t="s">
        <v>65</v>
      </c>
    </row>
    <row r="7" spans="2:13">
      <c r="M7" t="str">
        <f>""</f>
        <v/>
      </c>
    </row>
    <row r="8" spans="2:13" ht="13.5" thickBot="1">
      <c r="M8" s="104"/>
    </row>
    <row r="9" spans="2:13">
      <c r="B9" s="98"/>
      <c r="C9" s="152" t="str">
        <f>'Samle ark'!B37</f>
        <v>1 lag gips på eksisterende underlag af træ eller 0,7 mm metal</v>
      </c>
      <c r="D9" s="124"/>
      <c r="E9" s="124"/>
      <c r="F9" s="124"/>
      <c r="G9" s="124"/>
      <c r="H9" s="125"/>
      <c r="I9" s="101">
        <f>Produktionsår</f>
        <v>2017</v>
      </c>
      <c r="J9" s="100"/>
      <c r="K9" s="95">
        <f>OpdateretÅrstal</f>
        <v>2023</v>
      </c>
    </row>
    <row r="10" spans="2:13" ht="13.5" thickBot="1">
      <c r="B10" s="99" t="s">
        <v>38</v>
      </c>
      <c r="C10" s="153"/>
      <c r="D10" s="127"/>
      <c r="E10" s="127"/>
      <c r="F10" s="127"/>
      <c r="G10" s="127"/>
      <c r="H10" s="128"/>
      <c r="I10" s="102" t="s">
        <v>66</v>
      </c>
      <c r="J10" s="103" t="s">
        <v>67</v>
      </c>
      <c r="K10" s="96" t="s">
        <v>66</v>
      </c>
    </row>
    <row r="11" spans="2:13" ht="25.5" customHeight="1">
      <c r="B11" s="75" t="s">
        <v>68</v>
      </c>
      <c r="C11" s="154" t="s">
        <v>69</v>
      </c>
      <c r="D11" s="167"/>
      <c r="E11" s="167"/>
      <c r="F11" s="167"/>
      <c r="G11" s="167"/>
      <c r="H11" s="168"/>
      <c r="I11" s="77">
        <v>29.95</v>
      </c>
      <c r="J11" s="97">
        <f>I11*$D$6</f>
        <v>149.75</v>
      </c>
      <c r="K11" s="65">
        <f>J11*(VLOOKUP(OpdateretÅrstal,Prislistetillæg!$A$4:$C$61,3,FALSE)/VLOOKUP(Produktionsår,Prislistetillæg!$A$5:$C$61,3,FALSE))</f>
        <v>172.45560846469047</v>
      </c>
    </row>
    <row r="12" spans="2:13"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3" ht="12.75" customHeight="1">
      <c r="B13" s="24"/>
      <c r="C13" s="160"/>
      <c r="D13" s="160"/>
      <c r="E13" s="160"/>
      <c r="F13" s="160"/>
      <c r="G13" s="160"/>
      <c r="H13" s="160"/>
      <c r="I13" s="25"/>
      <c r="J13" s="35"/>
      <c r="K13" s="53"/>
    </row>
    <row r="14" spans="2:13" ht="12.75" customHeight="1">
      <c r="B14" s="24"/>
      <c r="C14" s="160" t="s">
        <v>72</v>
      </c>
      <c r="D14" s="160"/>
      <c r="E14" s="160"/>
      <c r="F14" s="160"/>
      <c r="G14" s="160"/>
      <c r="H14" s="160"/>
      <c r="I14" s="25"/>
      <c r="J14" s="35">
        <f>SUM(J11:J12)</f>
        <v>232</v>
      </c>
      <c r="K14" s="54">
        <f>J14*(VLOOKUP(OpdateretÅrstal,Prislistetillæg!$A$4:$C$61,3,FALSE)/VLOOKUP(Produktionsår,Prislistetillæg!$A$5:$C$61,3,FALSE))</f>
        <v>267.17663548452879</v>
      </c>
    </row>
    <row r="15" spans="2:13" ht="12.75" customHeight="1">
      <c r="B15" s="24"/>
      <c r="C15" s="148"/>
      <c r="D15" s="149"/>
      <c r="E15" s="149"/>
      <c r="F15" s="149"/>
      <c r="G15" s="149"/>
      <c r="H15" s="150"/>
      <c r="I15" s="25"/>
      <c r="J15" s="55"/>
      <c r="K15" s="53"/>
    </row>
    <row r="16" spans="2:13" ht="12.75" customHeight="1" thickBot="1">
      <c r="B16" s="26"/>
      <c r="C16" s="151" t="s">
        <v>73</v>
      </c>
      <c r="D16" s="151"/>
      <c r="E16" s="151"/>
      <c r="F16" s="151"/>
      <c r="G16" s="151"/>
      <c r="H16" s="151"/>
      <c r="I16" s="56"/>
      <c r="J16" s="29">
        <f>J14/D6</f>
        <v>46.4</v>
      </c>
      <c r="K16" s="34">
        <f>J16*(VLOOKUP(OpdateretÅrstal,Prislistetillæg!$A$4:$C$61,3,FALSE)/VLOOKUP(Produktionsår,Prislistetillæg!$A$5:$C$61,3,FALSE))</f>
        <v>53.435327096905759</v>
      </c>
    </row>
    <row r="17" spans="2:11" ht="12.75" customHeight="1"/>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070410A</v>
      </c>
      <c r="C21" s="154" t="str">
        <f>C11</f>
        <v>Gipsplader t.o.m. 1200 x 2400 mm t.o.m. 13 mm tykkelse</v>
      </c>
      <c r="D21" s="155"/>
      <c r="E21" s="155"/>
      <c r="F21" s="155"/>
      <c r="G21" s="155"/>
      <c r="H21" s="156"/>
      <c r="I21" s="77">
        <f>I11</f>
        <v>29.95</v>
      </c>
      <c r="J21" s="97">
        <f>I21*$D$6</f>
        <v>149.75</v>
      </c>
      <c r="K21" s="65">
        <f>J21*(VLOOKUP(OpdateretÅrstal,Prislistetillæg!$A$4:$C$61,3,FALSE)/VLOOKUP(Produktionsår,Prislistetillæg!$A$5:$C$61,3,FALSE))</f>
        <v>172.45560846469047</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63.5</v>
      </c>
      <c r="K23" s="53">
        <f>J23*(VLOOKUP(OpdateretÅrstal,Prislistetillæg!$A$4:$C$61,3,FALSE)/VLOOKUP(Produktionsår,Prislistetillæg!$A$5:$C$61,3,FALSE))</f>
        <v>73.128087729601631</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349.3</v>
      </c>
      <c r="K26" s="54">
        <f>J26*(VLOOKUP(OpdateretÅrstal,Prislistetillæg!$A$4:$C$61,3,FALSE)/VLOOKUP(Produktionsår,Prislistetillæg!$A$5:$C$61,3,FALSE))</f>
        <v>402.2620636842496</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69.86</v>
      </c>
      <c r="K28" s="34">
        <f>J28*(VLOOKUP(OpdateretÅrstal,Prislistetillæg!$A$4:$C$61,3,FALSE)/VLOOKUP(Produktionsår,Prislistetillæg!$A$5:$C$61,3,FALSE))</f>
        <v>80.452412736849922</v>
      </c>
    </row>
  </sheetData>
  <mergeCells count="20">
    <mergeCell ref="B6:C6"/>
    <mergeCell ref="B1:E1"/>
    <mergeCell ref="F6:H6"/>
    <mergeCell ref="C16:H16"/>
    <mergeCell ref="C11:H11"/>
    <mergeCell ref="C12:H12"/>
    <mergeCell ref="C15:H15"/>
    <mergeCell ref="C13:H13"/>
    <mergeCell ref="C14:H14"/>
    <mergeCell ref="G1:K1"/>
    <mergeCell ref="C9:H10"/>
    <mergeCell ref="C27:H27"/>
    <mergeCell ref="C28:H28"/>
    <mergeCell ref="C19:H20"/>
    <mergeCell ref="C21:H21"/>
    <mergeCell ref="C22:H22"/>
    <mergeCell ref="C25:H25"/>
    <mergeCell ref="C26:H26"/>
    <mergeCell ref="C23:H23"/>
    <mergeCell ref="C24:H24"/>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theme="9" tint="-0.249977111117893"/>
  </sheetPr>
  <dimension ref="B1:K28"/>
  <sheetViews>
    <sheetView workbookViewId="0">
      <selection activeCell="A33" sqref="A33:O33"/>
    </sheetView>
  </sheetViews>
  <sheetFormatPr defaultRowHeight="12.75"/>
  <cols>
    <col min="9" max="9" width="9.5" bestFit="1" customWidth="1"/>
    <col min="10" max="11" width="12.125" bestFit="1" customWidth="1"/>
  </cols>
  <sheetData>
    <row r="1" spans="2:11" ht="13.5" thickBot="1">
      <c r="B1" s="182" t="s">
        <v>58</v>
      </c>
      <c r="C1" s="183"/>
      <c r="D1" s="183"/>
      <c r="E1" s="183"/>
      <c r="F1" s="92">
        <v>19</v>
      </c>
      <c r="G1" s="184" t="s">
        <v>59</v>
      </c>
      <c r="H1" s="184"/>
      <c r="I1" s="184"/>
      <c r="J1" s="184"/>
      <c r="K1" s="184"/>
    </row>
    <row r="3" spans="2:11">
      <c r="D3" s="64" t="s">
        <v>60</v>
      </c>
      <c r="E3" s="63">
        <v>2017</v>
      </c>
      <c r="F3" t="s">
        <v>61</v>
      </c>
    </row>
    <row r="6" spans="2:11">
      <c r="B6" s="161" t="s">
        <v>62</v>
      </c>
      <c r="C6" s="162"/>
      <c r="D6" s="52">
        <v>50</v>
      </c>
      <c r="E6" s="27" t="s">
        <v>63</v>
      </c>
      <c r="F6" s="165" t="s">
        <v>80</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81</v>
      </c>
      <c r="C11" s="154" t="s">
        <v>69</v>
      </c>
      <c r="D11" s="167"/>
      <c r="E11" s="167"/>
      <c r="F11" s="167"/>
      <c r="G11" s="167"/>
      <c r="H11" s="168"/>
      <c r="I11" s="77">
        <v>22.02</v>
      </c>
      <c r="J11" s="97">
        <f>I11*$D$6</f>
        <v>1101</v>
      </c>
      <c r="K11" s="65">
        <f>J11*(VLOOKUP(OpdateretÅrstal,Prislistetillæg!$A$4:$C$61,3,FALSE)/VLOOKUP(Produktionsår,Prislistetillæg!$A$5:$C$61,3,FALSE))</f>
        <v>1267.9373951226992</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1183.25</v>
      </c>
      <c r="K14" s="54">
        <f>J14*(VLOOKUP(OpdateretÅrstal,Prislistetillæg!$A$4:$C$61,3,FALSE)/VLOOKUP(Produktionsår,Prislistetillæg!$A$5:$C$61,3,FALSE))</f>
        <v>1362.6584221425376</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23.664999999999999</v>
      </c>
      <c r="K16" s="34">
        <f>J16*(VLOOKUP(OpdateretÅrstal,Prislistetillæg!$A$4:$C$61,3,FALSE)/VLOOKUP(Produktionsår,Prislistetillæg!$A$5:$C$61,3,FALSE))</f>
        <v>27.25316844285075</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070410D</v>
      </c>
      <c r="C21" s="154" t="str">
        <f>C11</f>
        <v>Gipsplader t.o.m. 1200 x 2400 mm t.o.m. 13 mm tykkelse</v>
      </c>
      <c r="D21" s="155"/>
      <c r="E21" s="155"/>
      <c r="F21" s="155"/>
      <c r="G21" s="155"/>
      <c r="H21" s="156"/>
      <c r="I21" s="77">
        <f>I11</f>
        <v>22.02</v>
      </c>
      <c r="J21" s="97">
        <f>I21*$D$6</f>
        <v>1101</v>
      </c>
      <c r="K21" s="65">
        <f>J21*(VLOOKUP(OpdateretÅrstal,Prislistetillæg!$A$4:$C$61,3,FALSE)/VLOOKUP(Produktionsår,Prislistetillæg!$A$5:$C$61,3,FALSE))</f>
        <v>1267.9373951226992</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635</v>
      </c>
      <c r="K23" s="53">
        <f>J23*(VLOOKUP(OpdateretÅrstal,Prislistetillæg!$A$4:$C$61,3,FALSE)/VLOOKUP(Produktionsår,Prislistetillæg!$A$5:$C$61,3,FALSE))</f>
        <v>731.28087729601634</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1872.05</v>
      </c>
      <c r="K26" s="54">
        <f>J26*(VLOOKUP(OpdateretÅrstal,Prislistetillæg!$A$4:$C$61,3,FALSE)/VLOOKUP(Produktionsår,Prislistetillæg!$A$5:$C$61,3,FALSE))</f>
        <v>2155.896639908673</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37.441000000000003</v>
      </c>
      <c r="K28" s="34">
        <f>J28*(VLOOKUP(OpdateretÅrstal,Prislistetillæg!$A$4:$C$61,3,FALSE)/VLOOKUP(Produktionsår,Prislistetillæg!$A$5:$C$61,3,FALSE))</f>
        <v>43.117932798173463</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theme="9" tint="-0.249977111117893"/>
  </sheetPr>
  <dimension ref="B1:K28"/>
  <sheetViews>
    <sheetView workbookViewId="0">
      <selection activeCell="A33" sqref="A33:O33"/>
    </sheetView>
  </sheetViews>
  <sheetFormatPr defaultRowHeight="12.75"/>
  <cols>
    <col min="9" max="9" width="9.5" bestFit="1" customWidth="1"/>
    <col min="10" max="11" width="12.125" bestFit="1" customWidth="1"/>
  </cols>
  <sheetData>
    <row r="1" spans="2:11" ht="13.5" thickBot="1">
      <c r="B1" s="182" t="s">
        <v>58</v>
      </c>
      <c r="C1" s="183"/>
      <c r="D1" s="183"/>
      <c r="E1" s="183"/>
      <c r="F1" s="92">
        <v>20</v>
      </c>
      <c r="G1" s="184" t="s">
        <v>59</v>
      </c>
      <c r="H1" s="184"/>
      <c r="I1" s="184"/>
      <c r="J1" s="184"/>
      <c r="K1" s="184"/>
    </row>
    <row r="3" spans="2:11">
      <c r="D3" s="64" t="s">
        <v>60</v>
      </c>
      <c r="E3" s="63">
        <v>2017</v>
      </c>
      <c r="F3" t="s">
        <v>61</v>
      </c>
    </row>
    <row r="6" spans="2:11">
      <c r="B6" s="161" t="s">
        <v>62</v>
      </c>
      <c r="C6" s="162"/>
      <c r="D6" s="52">
        <v>100</v>
      </c>
      <c r="E6" s="27" t="s">
        <v>63</v>
      </c>
      <c r="F6" s="165" t="s">
        <v>80</v>
      </c>
      <c r="G6" s="166"/>
      <c r="H6" s="166"/>
      <c r="I6" s="28">
        <v>650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81</v>
      </c>
      <c r="C11" s="154" t="s">
        <v>69</v>
      </c>
      <c r="D11" s="167"/>
      <c r="E11" s="167"/>
      <c r="F11" s="167"/>
      <c r="G11" s="167"/>
      <c r="H11" s="168"/>
      <c r="I11" s="77">
        <v>22.02</v>
      </c>
      <c r="J11" s="97">
        <f>I11*$D$6</f>
        <v>2202</v>
      </c>
      <c r="K11" s="65">
        <f>J11*(VLOOKUP(OpdateretÅrstal,Prislistetillæg!$A$4:$C$61,3,FALSE)/VLOOKUP(Produktionsår,Prislistetillæg!$A$5:$C$61,3,FALSE))</f>
        <v>2535.8747902453983</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72</v>
      </c>
      <c r="D14" s="160"/>
      <c r="E14" s="160"/>
      <c r="F14" s="160"/>
      <c r="G14" s="160"/>
      <c r="H14" s="160"/>
      <c r="I14" s="25"/>
      <c r="J14" s="35">
        <f>SUM(J11:J12)</f>
        <v>2284.25</v>
      </c>
      <c r="K14" s="54">
        <f>J14*(VLOOKUP(OpdateretÅrstal,Prislistetillæg!$A$4:$C$61,3,FALSE)/VLOOKUP(Produktionsår,Prislistetillæg!$A$5:$C$61,3,FALSE))</f>
        <v>2630.5958172652367</v>
      </c>
    </row>
    <row r="15" spans="2:11" ht="12.75" customHeight="1">
      <c r="B15" s="24"/>
      <c r="C15" s="148"/>
      <c r="D15" s="149"/>
      <c r="E15" s="149"/>
      <c r="F15" s="149"/>
      <c r="G15" s="149"/>
      <c r="H15" s="150"/>
      <c r="I15" s="25"/>
      <c r="J15" s="55"/>
      <c r="K15" s="53"/>
    </row>
    <row r="16" spans="2:11" ht="12.75" customHeight="1" thickBot="1">
      <c r="B16" s="26"/>
      <c r="C16" s="151" t="s">
        <v>73</v>
      </c>
      <c r="D16" s="151"/>
      <c r="E16" s="151"/>
      <c r="F16" s="151"/>
      <c r="G16" s="151"/>
      <c r="H16" s="151"/>
      <c r="I16" s="56"/>
      <c r="J16" s="29">
        <f>J14/D6</f>
        <v>22.842500000000001</v>
      </c>
      <c r="K16" s="34">
        <f>J16*(VLOOKUP(OpdateretÅrstal,Prislistetillæg!$A$4:$C$61,3,FALSE)/VLOOKUP(Produktionsår,Prislistetillæg!$A$5:$C$61,3,FALSE))</f>
        <v>26.305958172652367</v>
      </c>
    </row>
    <row r="17" spans="2:11" ht="12.75" customHeight="1"/>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070410D</v>
      </c>
      <c r="C21" s="154" t="str">
        <f>C11</f>
        <v>Gipsplader t.o.m. 1200 x 2400 mm t.o.m. 13 mm tykkelse</v>
      </c>
      <c r="D21" s="155"/>
      <c r="E21" s="155"/>
      <c r="F21" s="155"/>
      <c r="G21" s="155"/>
      <c r="H21" s="156"/>
      <c r="I21" s="77">
        <f>I11</f>
        <v>22.02</v>
      </c>
      <c r="J21" s="97">
        <f>I21*$D$6</f>
        <v>2202</v>
      </c>
      <c r="K21" s="65">
        <f>J21*(VLOOKUP(OpdateretÅrstal,Prislistetillæg!$A$4:$C$61,3,FALSE)/VLOOKUP(Produktionsår,Prislistetillæg!$A$5:$C$61,3,FALSE))</f>
        <v>2535.8747902453983</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1270</v>
      </c>
      <c r="K23" s="53">
        <f>J23*(VLOOKUP(OpdateretÅrstal,Prislistetillæg!$A$4:$C$61,3,FALSE)/VLOOKUP(Produktionsår,Prislistetillæg!$A$5:$C$61,3,FALSE))</f>
        <v>1462.5617545920327</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3608.05</v>
      </c>
      <c r="K26" s="54">
        <f>J26*(VLOOKUP(OpdateretÅrstal,Prislistetillæg!$A$4:$C$61,3,FALSE)/VLOOKUP(Produktionsår,Prislistetillæg!$A$5:$C$61,3,FALSE))</f>
        <v>4155.114912327389</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36.080500000000001</v>
      </c>
      <c r="K28" s="34">
        <f>J28*(VLOOKUP(OpdateretÅrstal,Prislistetillæg!$A$4:$C$61,3,FALSE)/VLOOKUP(Produktionsår,Prislistetillæg!$A$5:$C$61,3,FALSE))</f>
        <v>41.551149123273888</v>
      </c>
    </row>
  </sheetData>
  <mergeCells count="20">
    <mergeCell ref="B6:C6"/>
    <mergeCell ref="C11:H11"/>
    <mergeCell ref="B1:E1"/>
    <mergeCell ref="F6:H6"/>
    <mergeCell ref="G1:K1"/>
    <mergeCell ref="C9:H10"/>
    <mergeCell ref="C14:H14"/>
    <mergeCell ref="C15:H15"/>
    <mergeCell ref="C16:H16"/>
    <mergeCell ref="C13:H13"/>
    <mergeCell ref="C12:H12"/>
    <mergeCell ref="C27:H27"/>
    <mergeCell ref="C28:H28"/>
    <mergeCell ref="C19:H20"/>
    <mergeCell ref="C21:H21"/>
    <mergeCell ref="C22:H22"/>
    <mergeCell ref="C25:H25"/>
    <mergeCell ref="C26:H26"/>
    <mergeCell ref="C23:H23"/>
    <mergeCell ref="C24:H24"/>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dimension ref="A1:I61"/>
  <sheetViews>
    <sheetView workbookViewId="0">
      <selection activeCell="C2" sqref="C2:I2"/>
    </sheetView>
  </sheetViews>
  <sheetFormatPr defaultRowHeight="12.75"/>
  <cols>
    <col min="2" max="3" width="9.5" bestFit="1" customWidth="1"/>
    <col min="11" max="11" width="10.125" bestFit="1" customWidth="1"/>
  </cols>
  <sheetData>
    <row r="1" spans="1:9">
      <c r="C1" s="185" t="s">
        <v>82</v>
      </c>
      <c r="D1" s="185"/>
      <c r="E1" s="185"/>
      <c r="F1" s="185"/>
      <c r="G1" s="185"/>
      <c r="H1" s="185"/>
      <c r="I1" s="185"/>
    </row>
    <row r="2" spans="1:9">
      <c r="C2" s="185" t="s">
        <v>83</v>
      </c>
      <c r="D2" s="185"/>
      <c r="E2" s="185"/>
      <c r="F2" s="185"/>
      <c r="G2" s="185"/>
      <c r="H2" s="185"/>
      <c r="I2" s="185"/>
    </row>
    <row r="4" spans="1:9" ht="39" customHeight="1">
      <c r="B4" s="30" t="str">
        <f>'[1]Prisliste tillæg'!$B$3</f>
        <v>Det aktuelle års tillæg</v>
      </c>
      <c r="C4" s="31" t="str">
        <f>'[1]Prisliste tillæg'!$C$3</f>
        <v>Samlet Prisliste tillæg</v>
      </c>
    </row>
    <row r="5" spans="1:9">
      <c r="A5">
        <f>'[1]Prisliste tillæg'!$A4</f>
        <v>2014</v>
      </c>
      <c r="B5" s="33">
        <f>'[1]Prisliste tillæg'!$B4</f>
        <v>1</v>
      </c>
      <c r="C5" s="32">
        <f>'[1]Prisliste tillæg'!$C4</f>
        <v>1</v>
      </c>
    </row>
    <row r="6" spans="1:9">
      <c r="A6">
        <f>'[1]Prisliste tillæg'!$A5</f>
        <v>2015</v>
      </c>
      <c r="B6" s="33">
        <f>'[1]Prisliste tillæg'!$B5</f>
        <v>1.014</v>
      </c>
      <c r="C6" s="32">
        <f>'[1]Prisliste tillæg'!$C5</f>
        <v>1.014</v>
      </c>
    </row>
    <row r="7" spans="1:9">
      <c r="A7">
        <f>'[1]Prisliste tillæg'!$A6</f>
        <v>2016</v>
      </c>
      <c r="B7" s="33">
        <f>'[1]Prisliste tillæg'!$B6</f>
        <v>1.0189999999999999</v>
      </c>
      <c r="C7" s="32">
        <f>'[1]Prisliste tillæg'!$C6</f>
        <v>1.033266</v>
      </c>
    </row>
    <row r="8" spans="1:9">
      <c r="A8">
        <f>'[1]Prisliste tillæg'!$A7</f>
        <v>2017</v>
      </c>
      <c r="B8" s="33">
        <f>'[1]Prisliste tillæg'!$B7</f>
        <v>1.018</v>
      </c>
      <c r="C8" s="32">
        <f>'[1]Prisliste tillæg'!$C7</f>
        <v>1.0518647880000001</v>
      </c>
    </row>
    <row r="9" spans="1:9">
      <c r="A9">
        <f>'[1]Prisliste tillæg'!$A8</f>
        <v>2018</v>
      </c>
      <c r="B9" s="33">
        <f>'[1]Prisliste tillæg'!$B8</f>
        <v>1.0189999999999999</v>
      </c>
      <c r="C9" s="32">
        <f>'[1]Prisliste tillæg'!$C8</f>
        <v>1.0718502189720001</v>
      </c>
    </row>
    <row r="10" spans="1:9">
      <c r="A10">
        <f>'[1]Prisliste tillæg'!$A9</f>
        <v>2019</v>
      </c>
      <c r="B10" s="33">
        <f>'[1]Prisliste tillæg'!$B9</f>
        <v>1.0209999999999999</v>
      </c>
      <c r="C10" s="32">
        <f>'[1]Prisliste tillæg'!$C9</f>
        <v>1.0943590735704121</v>
      </c>
    </row>
    <row r="11" spans="1:9">
      <c r="A11">
        <f>'[1]Prisliste tillæg'!$A10</f>
        <v>2020</v>
      </c>
      <c r="B11" s="33">
        <f>'[1]Prisliste tillæg'!$B10</f>
        <v>1.0209999999999999</v>
      </c>
      <c r="C11" s="32">
        <f>'[1]Prisliste tillæg'!$C10</f>
        <v>1.1173406141153905</v>
      </c>
    </row>
    <row r="12" spans="1:9">
      <c r="A12">
        <f>'[1]Prisliste tillæg'!$A11</f>
        <v>2021</v>
      </c>
      <c r="B12" s="33">
        <f>'[1]Prisliste tillæg'!$B11</f>
        <v>1.0209999999999999</v>
      </c>
      <c r="C12" s="32">
        <f>'[1]Prisliste tillæg'!$C11</f>
        <v>1.1408047670118135</v>
      </c>
    </row>
    <row r="13" spans="1:9">
      <c r="A13">
        <f>'[1]Prisliste tillæg'!$A12</f>
        <v>2022</v>
      </c>
      <c r="B13" s="33">
        <f>'[1]Prisliste tillæg'!$B12</f>
        <v>1.0209999999999999</v>
      </c>
      <c r="C13" s="32">
        <f>'[1]Prisliste tillæg'!$C12</f>
        <v>1.1647616671190615</v>
      </c>
    </row>
    <row r="14" spans="1:9">
      <c r="A14">
        <f>'[1]Prisliste tillæg'!$A13</f>
        <v>2023</v>
      </c>
      <c r="B14" s="33">
        <f>'[1]Prisliste tillæg'!$B13</f>
        <v>1.04</v>
      </c>
      <c r="C14" s="32">
        <f>'[1]Prisliste tillæg'!$C13</f>
        <v>1.211352133803824</v>
      </c>
    </row>
    <row r="15" spans="1:9">
      <c r="A15">
        <f>'[1]Prisliste tillæg'!$A14</f>
        <v>2024</v>
      </c>
      <c r="B15" s="33">
        <f>'[1]Prisliste tillæg'!$B14</f>
        <v>0</v>
      </c>
      <c r="C15" s="32">
        <f>'[1]Prisliste tillæg'!$C14</f>
        <v>0</v>
      </c>
    </row>
    <row r="16" spans="1:9">
      <c r="A16">
        <f>'[1]Prisliste tillæg'!$A15</f>
        <v>2025</v>
      </c>
      <c r="B16" s="33">
        <f>'[1]Prisliste tillæg'!$B15</f>
        <v>0</v>
      </c>
      <c r="C16" s="32">
        <f>'[1]Prisliste tillæg'!$C15</f>
        <v>0</v>
      </c>
    </row>
    <row r="17" spans="1:3">
      <c r="A17">
        <f>'[1]Prisliste tillæg'!$A16</f>
        <v>2026</v>
      </c>
      <c r="B17" s="33">
        <f>'[1]Prisliste tillæg'!$B16</f>
        <v>0</v>
      </c>
      <c r="C17" s="32">
        <f>'[1]Prisliste tillæg'!$C16</f>
        <v>0</v>
      </c>
    </row>
    <row r="18" spans="1:3">
      <c r="A18">
        <f>'[1]Prisliste tillæg'!$A17</f>
        <v>2027</v>
      </c>
      <c r="B18" s="33">
        <f>'[1]Prisliste tillæg'!$B17</f>
        <v>0</v>
      </c>
      <c r="C18" s="32">
        <f>'[1]Prisliste tillæg'!$C17</f>
        <v>0</v>
      </c>
    </row>
    <row r="19" spans="1:3">
      <c r="A19">
        <f>'[1]Prisliste tillæg'!$A18</f>
        <v>2028</v>
      </c>
      <c r="B19" s="33">
        <f>'[1]Prisliste tillæg'!$B18</f>
        <v>0</v>
      </c>
      <c r="C19" s="32">
        <f>'[1]Prisliste tillæg'!$C18</f>
        <v>0</v>
      </c>
    </row>
    <row r="20" spans="1:3">
      <c r="A20">
        <f>'[1]Prisliste tillæg'!$A19</f>
        <v>2029</v>
      </c>
      <c r="B20" s="33">
        <f>'[1]Prisliste tillæg'!$B19</f>
        <v>0</v>
      </c>
      <c r="C20" s="32">
        <f>'[1]Prisliste tillæg'!$C19</f>
        <v>0</v>
      </c>
    </row>
    <row r="21" spans="1:3">
      <c r="A21">
        <f>'[1]Prisliste tillæg'!$A20</f>
        <v>2030</v>
      </c>
      <c r="B21" s="33">
        <f>'[1]Prisliste tillæg'!$B20</f>
        <v>0</v>
      </c>
      <c r="C21" s="32">
        <f>'[1]Prisliste tillæg'!$C20</f>
        <v>0</v>
      </c>
    </row>
    <row r="22" spans="1:3">
      <c r="A22">
        <f>'[1]Prisliste tillæg'!$A21</f>
        <v>2031</v>
      </c>
      <c r="B22" s="33">
        <f>'[1]Prisliste tillæg'!$B21</f>
        <v>0</v>
      </c>
      <c r="C22" s="32">
        <f>'[1]Prisliste tillæg'!$C21</f>
        <v>0</v>
      </c>
    </row>
    <row r="23" spans="1:3">
      <c r="A23">
        <f>'[1]Prisliste tillæg'!$A22</f>
        <v>2032</v>
      </c>
      <c r="B23" s="33">
        <f>'[1]Prisliste tillæg'!$B22</f>
        <v>0</v>
      </c>
      <c r="C23" s="32">
        <f>'[1]Prisliste tillæg'!$C22</f>
        <v>0</v>
      </c>
    </row>
    <row r="24" spans="1:3">
      <c r="A24">
        <f>'[1]Prisliste tillæg'!$A23</f>
        <v>2033</v>
      </c>
      <c r="B24" s="33">
        <f>'[1]Prisliste tillæg'!$B23</f>
        <v>0</v>
      </c>
      <c r="C24" s="32">
        <f>'[1]Prisliste tillæg'!$C23</f>
        <v>0</v>
      </c>
    </row>
    <row r="25" spans="1:3">
      <c r="A25">
        <f>'[1]Prisliste tillæg'!$A24</f>
        <v>2034</v>
      </c>
      <c r="B25" s="33">
        <f>'[1]Prisliste tillæg'!$B24</f>
        <v>0</v>
      </c>
      <c r="C25" s="32">
        <f>'[1]Prisliste tillæg'!$C24</f>
        <v>0</v>
      </c>
    </row>
    <row r="26" spans="1:3">
      <c r="A26">
        <f>'[1]Prisliste tillæg'!$A25</f>
        <v>2035</v>
      </c>
      <c r="B26" s="33">
        <f>'[1]Prisliste tillæg'!$B25</f>
        <v>0</v>
      </c>
      <c r="C26" s="32">
        <f>'[1]Prisliste tillæg'!$C25</f>
        <v>0</v>
      </c>
    </row>
    <row r="27" spans="1:3">
      <c r="A27">
        <f>'[1]Prisliste tillæg'!$A26</f>
        <v>2036</v>
      </c>
      <c r="B27" s="33">
        <f>'[1]Prisliste tillæg'!$B26</f>
        <v>0</v>
      </c>
      <c r="C27" s="32">
        <f>'[1]Prisliste tillæg'!$C26</f>
        <v>0</v>
      </c>
    </row>
    <row r="28" spans="1:3">
      <c r="A28">
        <f>'[1]Prisliste tillæg'!$A27</f>
        <v>2037</v>
      </c>
      <c r="B28" s="33">
        <f>'[1]Prisliste tillæg'!$B27</f>
        <v>0</v>
      </c>
      <c r="C28" s="32">
        <f>'[1]Prisliste tillæg'!$C27</f>
        <v>0</v>
      </c>
    </row>
    <row r="29" spans="1:3">
      <c r="A29">
        <f>'[1]Prisliste tillæg'!$A28</f>
        <v>2038</v>
      </c>
      <c r="B29" s="33">
        <f>'[1]Prisliste tillæg'!$B28</f>
        <v>0</v>
      </c>
      <c r="C29" s="32">
        <f>'[1]Prisliste tillæg'!$C28</f>
        <v>0</v>
      </c>
    </row>
    <row r="30" spans="1:3">
      <c r="A30">
        <f>'[1]Prisliste tillæg'!$A29</f>
        <v>2039</v>
      </c>
      <c r="B30" s="33">
        <f>'[1]Prisliste tillæg'!$B29</f>
        <v>0</v>
      </c>
      <c r="C30" s="32">
        <f>'[1]Prisliste tillæg'!$C29</f>
        <v>0</v>
      </c>
    </row>
    <row r="31" spans="1:3">
      <c r="A31">
        <f>'[1]Prisliste tillæg'!$A30</f>
        <v>2040</v>
      </c>
      <c r="B31" s="33">
        <f>'[1]Prisliste tillæg'!$B30</f>
        <v>0</v>
      </c>
      <c r="C31" s="32">
        <f>'[1]Prisliste tillæg'!$C30</f>
        <v>0</v>
      </c>
    </row>
    <row r="32" spans="1:3">
      <c r="A32">
        <f>'[1]Prisliste tillæg'!$A31</f>
        <v>2041</v>
      </c>
      <c r="B32" s="33">
        <f>'[1]Prisliste tillæg'!$B31</f>
        <v>0</v>
      </c>
      <c r="C32" s="32">
        <f>'[1]Prisliste tillæg'!$C31</f>
        <v>0</v>
      </c>
    </row>
    <row r="33" spans="1:3">
      <c r="A33">
        <f>'[1]Prisliste tillæg'!$A32</f>
        <v>2042</v>
      </c>
      <c r="B33" s="33">
        <f>'[1]Prisliste tillæg'!$B32</f>
        <v>0</v>
      </c>
      <c r="C33" s="32">
        <f>'[1]Prisliste tillæg'!$C32</f>
        <v>0</v>
      </c>
    </row>
    <row r="34" spans="1:3">
      <c r="A34">
        <f>'[1]Prisliste tillæg'!$A33</f>
        <v>2043</v>
      </c>
      <c r="B34" s="33">
        <f>'[1]Prisliste tillæg'!$B33</f>
        <v>0</v>
      </c>
      <c r="C34" s="32">
        <f>'[1]Prisliste tillæg'!$C33</f>
        <v>0</v>
      </c>
    </row>
    <row r="35" spans="1:3">
      <c r="A35">
        <f>'[1]Prisliste tillæg'!$A34</f>
        <v>2044</v>
      </c>
      <c r="B35" s="33">
        <f>'[1]Prisliste tillæg'!$B34</f>
        <v>0</v>
      </c>
      <c r="C35" s="32">
        <f>'[1]Prisliste tillæg'!$C34</f>
        <v>0</v>
      </c>
    </row>
    <row r="36" spans="1:3">
      <c r="A36">
        <f>'[1]Prisliste tillæg'!$A35</f>
        <v>2045</v>
      </c>
      <c r="B36" s="33">
        <f>'[1]Prisliste tillæg'!$B35</f>
        <v>0</v>
      </c>
      <c r="C36" s="32">
        <f>'[1]Prisliste tillæg'!$C35</f>
        <v>0</v>
      </c>
    </row>
    <row r="37" spans="1:3">
      <c r="A37">
        <f>'[1]Prisliste tillæg'!$A36</f>
        <v>2046</v>
      </c>
      <c r="B37" s="33">
        <f>'[1]Prisliste tillæg'!$B36</f>
        <v>0</v>
      </c>
      <c r="C37" s="32">
        <f>'[1]Prisliste tillæg'!$C36</f>
        <v>0</v>
      </c>
    </row>
    <row r="38" spans="1:3">
      <c r="A38">
        <f>'[1]Prisliste tillæg'!$A37</f>
        <v>2047</v>
      </c>
      <c r="B38" s="33">
        <f>'[1]Prisliste tillæg'!$B37</f>
        <v>0</v>
      </c>
      <c r="C38" s="32">
        <f>'[1]Prisliste tillæg'!$C37</f>
        <v>0</v>
      </c>
    </row>
    <row r="39" spans="1:3">
      <c r="A39">
        <f>'[1]Prisliste tillæg'!$A38</f>
        <v>2048</v>
      </c>
      <c r="B39" s="33">
        <f>'[1]Prisliste tillæg'!$B38</f>
        <v>0</v>
      </c>
      <c r="C39" s="32">
        <f>'[1]Prisliste tillæg'!$C38</f>
        <v>0</v>
      </c>
    </row>
    <row r="40" spans="1:3">
      <c r="A40">
        <f>'[1]Prisliste tillæg'!$A39</f>
        <v>2049</v>
      </c>
      <c r="B40" s="33">
        <f>'[1]Prisliste tillæg'!$B39</f>
        <v>0</v>
      </c>
      <c r="C40" s="32">
        <f>'[1]Prisliste tillæg'!$C39</f>
        <v>0</v>
      </c>
    </row>
    <row r="41" spans="1:3">
      <c r="A41">
        <f>'[1]Prisliste tillæg'!$A40</f>
        <v>2050</v>
      </c>
      <c r="B41" s="33">
        <f>'[1]Prisliste tillæg'!$B40</f>
        <v>0</v>
      </c>
      <c r="C41" s="32">
        <f>'[1]Prisliste tillæg'!$C40</f>
        <v>0</v>
      </c>
    </row>
    <row r="42" spans="1:3">
      <c r="A42">
        <f>'[1]Prisliste tillæg'!$A41</f>
        <v>2051</v>
      </c>
      <c r="B42" s="33">
        <f>'[1]Prisliste tillæg'!$B41</f>
        <v>0</v>
      </c>
      <c r="C42" s="32">
        <f>'[1]Prisliste tillæg'!$C41</f>
        <v>0</v>
      </c>
    </row>
    <row r="43" spans="1:3">
      <c r="A43">
        <f>'[1]Prisliste tillæg'!$A42</f>
        <v>2052</v>
      </c>
      <c r="B43" s="33">
        <f>'[1]Prisliste tillæg'!$B42</f>
        <v>0</v>
      </c>
      <c r="C43" s="32">
        <f>'[1]Prisliste tillæg'!$C42</f>
        <v>0</v>
      </c>
    </row>
    <row r="44" spans="1:3">
      <c r="A44">
        <f>'[1]Prisliste tillæg'!$A43</f>
        <v>2053</v>
      </c>
      <c r="B44" s="33">
        <f>'[1]Prisliste tillæg'!$B43</f>
        <v>0</v>
      </c>
      <c r="C44" s="32">
        <f>'[1]Prisliste tillæg'!$C43</f>
        <v>0</v>
      </c>
    </row>
    <row r="45" spans="1:3">
      <c r="A45">
        <f>'[1]Prisliste tillæg'!$A44</f>
        <v>2054</v>
      </c>
      <c r="B45" s="33">
        <f>'[1]Prisliste tillæg'!$B44</f>
        <v>0</v>
      </c>
      <c r="C45" s="32">
        <f>'[1]Prisliste tillæg'!$C44</f>
        <v>0</v>
      </c>
    </row>
    <row r="46" spans="1:3">
      <c r="A46">
        <f>'[1]Prisliste tillæg'!$A45</f>
        <v>2055</v>
      </c>
      <c r="B46" s="33">
        <f>'[1]Prisliste tillæg'!$B45</f>
        <v>0</v>
      </c>
      <c r="C46" s="32">
        <f>'[1]Prisliste tillæg'!$C45</f>
        <v>0</v>
      </c>
    </row>
    <row r="47" spans="1:3">
      <c r="A47">
        <f>'[1]Prisliste tillæg'!$A46</f>
        <v>2056</v>
      </c>
      <c r="B47" s="33">
        <f>'[1]Prisliste tillæg'!$B46</f>
        <v>0</v>
      </c>
      <c r="C47" s="32">
        <f>'[1]Prisliste tillæg'!$C46</f>
        <v>0</v>
      </c>
    </row>
    <row r="48" spans="1:3">
      <c r="A48">
        <f>'[1]Prisliste tillæg'!$A47</f>
        <v>2057</v>
      </c>
      <c r="B48" s="33">
        <f>'[1]Prisliste tillæg'!$B47</f>
        <v>0</v>
      </c>
      <c r="C48" s="32">
        <f>'[1]Prisliste tillæg'!$C47</f>
        <v>0</v>
      </c>
    </row>
    <row r="49" spans="1:3">
      <c r="A49">
        <f>'[1]Prisliste tillæg'!$A48</f>
        <v>2058</v>
      </c>
      <c r="B49" s="33">
        <f>'[1]Prisliste tillæg'!$B48</f>
        <v>0</v>
      </c>
      <c r="C49" s="32">
        <f>'[1]Prisliste tillæg'!$C48</f>
        <v>0</v>
      </c>
    </row>
    <row r="50" spans="1:3">
      <c r="A50">
        <f>'[1]Prisliste tillæg'!$A49</f>
        <v>2059</v>
      </c>
      <c r="B50" s="33">
        <f>'[1]Prisliste tillæg'!$B49</f>
        <v>0</v>
      </c>
      <c r="C50" s="32">
        <f>'[1]Prisliste tillæg'!$C49</f>
        <v>0</v>
      </c>
    </row>
    <row r="51" spans="1:3">
      <c r="A51">
        <f>'[1]Prisliste tillæg'!$A50</f>
        <v>2060</v>
      </c>
      <c r="B51" s="33">
        <f>'[1]Prisliste tillæg'!$B50</f>
        <v>0</v>
      </c>
      <c r="C51" s="32">
        <f>'[1]Prisliste tillæg'!$C50</f>
        <v>0</v>
      </c>
    </row>
    <row r="52" spans="1:3">
      <c r="A52">
        <f>'[1]Prisliste tillæg'!$A51</f>
        <v>2061</v>
      </c>
      <c r="B52" s="33">
        <f>'[1]Prisliste tillæg'!$B51</f>
        <v>0</v>
      </c>
      <c r="C52" s="32">
        <f>'[1]Prisliste tillæg'!$C51</f>
        <v>0</v>
      </c>
    </row>
    <row r="53" spans="1:3">
      <c r="A53">
        <f>'[1]Prisliste tillæg'!$A52</f>
        <v>2062</v>
      </c>
      <c r="B53" s="33">
        <f>'[1]Prisliste tillæg'!$B52</f>
        <v>0</v>
      </c>
      <c r="C53" s="32">
        <f>'[1]Prisliste tillæg'!$C52</f>
        <v>0</v>
      </c>
    </row>
    <row r="54" spans="1:3">
      <c r="A54">
        <f>'[1]Prisliste tillæg'!$A53</f>
        <v>2063</v>
      </c>
      <c r="B54" s="33">
        <f>'[1]Prisliste tillæg'!$B53</f>
        <v>0</v>
      </c>
      <c r="C54" s="32">
        <f>'[1]Prisliste tillæg'!$C53</f>
        <v>0</v>
      </c>
    </row>
    <row r="55" spans="1:3">
      <c r="A55">
        <f>'[1]Prisliste tillæg'!$A54</f>
        <v>2064</v>
      </c>
      <c r="B55" s="33">
        <f>'[1]Prisliste tillæg'!$B54</f>
        <v>0</v>
      </c>
      <c r="C55" s="32">
        <f>'[1]Prisliste tillæg'!$C54</f>
        <v>0</v>
      </c>
    </row>
    <row r="56" spans="1:3">
      <c r="A56">
        <f>'[1]Prisliste tillæg'!$A55</f>
        <v>2065</v>
      </c>
      <c r="B56" s="33">
        <f>'[1]Prisliste tillæg'!$B55</f>
        <v>0</v>
      </c>
      <c r="C56" s="32">
        <f>'[1]Prisliste tillæg'!$C55</f>
        <v>0</v>
      </c>
    </row>
    <row r="57" spans="1:3">
      <c r="A57">
        <f>'[1]Prisliste tillæg'!$A56</f>
        <v>2066</v>
      </c>
      <c r="B57" s="33">
        <f>'[1]Prisliste tillæg'!$B56</f>
        <v>0</v>
      </c>
      <c r="C57" s="32">
        <f>'[1]Prisliste tillæg'!$C56</f>
        <v>0</v>
      </c>
    </row>
    <row r="58" spans="1:3">
      <c r="A58">
        <f>'[1]Prisliste tillæg'!$A57</f>
        <v>2067</v>
      </c>
      <c r="B58" s="33">
        <f>'[1]Prisliste tillæg'!$B57</f>
        <v>0</v>
      </c>
      <c r="C58" s="32">
        <f>'[1]Prisliste tillæg'!$C57</f>
        <v>0</v>
      </c>
    </row>
    <row r="59" spans="1:3">
      <c r="A59">
        <f>'[1]Prisliste tillæg'!$A58</f>
        <v>2068</v>
      </c>
      <c r="B59" s="33">
        <f>'[1]Prisliste tillæg'!$B58</f>
        <v>0</v>
      </c>
      <c r="C59" s="32">
        <f>'[1]Prisliste tillæg'!$C58</f>
        <v>0</v>
      </c>
    </row>
    <row r="60" spans="1:3">
      <c r="A60">
        <f>'[1]Prisliste tillæg'!$A59</f>
        <v>2069</v>
      </c>
      <c r="B60" s="33">
        <f>'[1]Prisliste tillæg'!$B59</f>
        <v>0</v>
      </c>
      <c r="C60" s="32">
        <f>'[1]Prisliste tillæg'!$C59</f>
        <v>0</v>
      </c>
    </row>
    <row r="61" spans="1:3">
      <c r="A61">
        <f>'[1]Prisliste tillæg'!$A60</f>
        <v>2070</v>
      </c>
      <c r="B61" s="33">
        <f>'[1]Prisliste tillæg'!$B60</f>
        <v>0</v>
      </c>
      <c r="C61" s="32">
        <f>'[1]Prisliste tillæg'!$C60</f>
        <v>0</v>
      </c>
    </row>
  </sheetData>
  <mergeCells count="2">
    <mergeCell ref="C1:I1"/>
    <mergeCell ref="C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63" t="s">
        <v>58</v>
      </c>
      <c r="C1" s="164"/>
      <c r="D1" s="164"/>
      <c r="E1" s="164"/>
      <c r="F1" s="91">
        <v>2</v>
      </c>
      <c r="G1" s="169" t="s">
        <v>59</v>
      </c>
      <c r="H1" s="169"/>
      <c r="I1" s="169"/>
      <c r="J1" s="169"/>
      <c r="K1" s="169"/>
    </row>
    <row r="3" spans="2:11">
      <c r="D3" s="64" t="s">
        <v>60</v>
      </c>
      <c r="E3" s="63">
        <v>2017</v>
      </c>
      <c r="F3" t="s">
        <v>61</v>
      </c>
    </row>
    <row r="6" spans="2:11">
      <c r="B6" s="161" t="s">
        <v>62</v>
      </c>
      <c r="C6" s="162"/>
      <c r="D6" s="52">
        <v>15</v>
      </c>
      <c r="E6" s="27" t="s">
        <v>63</v>
      </c>
      <c r="F6" s="165" t="s">
        <v>64</v>
      </c>
      <c r="G6" s="166"/>
      <c r="H6" s="166"/>
      <c r="I6" s="28">
        <v>100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68</v>
      </c>
      <c r="C11" s="154" t="s">
        <v>69</v>
      </c>
      <c r="D11" s="167"/>
      <c r="E11" s="167"/>
      <c r="F11" s="167"/>
      <c r="G11" s="167"/>
      <c r="H11" s="168"/>
      <c r="I11" s="77">
        <v>29.95</v>
      </c>
      <c r="J11" s="97">
        <f>I11*$D$6</f>
        <v>449.25</v>
      </c>
      <c r="K11" s="65">
        <f>J11*(VLOOKUP(OpdateretÅrstal,Prislistetillæg!$A$4:$C$61,3,FALSE)/VLOOKUP(Produktionsår,Prislistetillæg!$A$5:$C$61,3,FALSE))</f>
        <v>517.36682539407138</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72</v>
      </c>
      <c r="D14" s="160"/>
      <c r="E14" s="160"/>
      <c r="F14" s="160"/>
      <c r="G14" s="160"/>
      <c r="H14" s="160"/>
      <c r="I14" s="25"/>
      <c r="J14" s="35">
        <f>SUM(J11:J12)</f>
        <v>531.5</v>
      </c>
      <c r="K14" s="54">
        <f>J14*(VLOOKUP(OpdateretÅrstal,Prislistetillæg!$A$4:$C$61,3,FALSE)/VLOOKUP(Produktionsår,Prislistetillæg!$A$5:$C$61,3,FALSE))</f>
        <v>612.08785241390979</v>
      </c>
    </row>
    <row r="15" spans="2:11" ht="12.75" customHeight="1">
      <c r="B15" s="24"/>
      <c r="C15" s="148"/>
      <c r="D15" s="149"/>
      <c r="E15" s="149"/>
      <c r="F15" s="149"/>
      <c r="G15" s="149"/>
      <c r="H15" s="150"/>
      <c r="I15" s="25"/>
      <c r="J15" s="55"/>
      <c r="K15" s="53"/>
    </row>
    <row r="16" spans="2:11" ht="12.75" customHeight="1" thickBot="1">
      <c r="B16" s="26"/>
      <c r="C16" s="151" t="s">
        <v>73</v>
      </c>
      <c r="D16" s="151"/>
      <c r="E16" s="151"/>
      <c r="F16" s="151"/>
      <c r="G16" s="151"/>
      <c r="H16" s="151"/>
      <c r="I16" s="56"/>
      <c r="J16" s="29">
        <f>J14/D6</f>
        <v>35.43333333333333</v>
      </c>
      <c r="K16" s="34">
        <f>J16*(VLOOKUP(OpdateretÅrstal,Prislistetillæg!$A$4:$C$61,3,FALSE)/VLOOKUP(Produktionsår,Prislistetillæg!$A$5:$C$61,3,FALSE))</f>
        <v>40.805856827593978</v>
      </c>
    </row>
    <row r="17" spans="2:11" ht="12.75" customHeight="1"/>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070410A</v>
      </c>
      <c r="C21" s="154" t="str">
        <f>C11</f>
        <v>Gipsplader t.o.m. 1200 x 2400 mm t.o.m. 13 mm tykkelse</v>
      </c>
      <c r="D21" s="155"/>
      <c r="E21" s="155"/>
      <c r="F21" s="155"/>
      <c r="G21" s="155"/>
      <c r="H21" s="156"/>
      <c r="I21" s="77">
        <f>I11</f>
        <v>29.95</v>
      </c>
      <c r="J21" s="97">
        <f>I21*$D$6</f>
        <v>449.25</v>
      </c>
      <c r="K21" s="65">
        <f>J21*(VLOOKUP(OpdateretÅrstal,Prislistetillæg!$A$4:$C$61,3,FALSE)/VLOOKUP(Produktionsår,Prislistetillæg!$A$5:$C$61,3,FALSE))</f>
        <v>517.36682539407138</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190.5</v>
      </c>
      <c r="K23" s="53">
        <f>J23*(VLOOKUP(OpdateretÅrstal,Prislistetillæg!$A$4:$C$61,3,FALSE)/VLOOKUP(Produktionsår,Prislistetillæg!$A$5:$C$61,3,FALSE))</f>
        <v>219.38426318880491</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775.8</v>
      </c>
      <c r="K26" s="54">
        <f>J26*(VLOOKUP(OpdateretÅrstal,Prislistetillæg!$A$4:$C$61,3,FALSE)/VLOOKUP(Produktionsår,Prislistetillæg!$A$5:$C$61,3,FALSE))</f>
        <v>893.42945607283377</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51.72</v>
      </c>
      <c r="K28" s="34">
        <f>J28*(VLOOKUP(OpdateretÅrstal,Prislistetillæg!$A$4:$C$61,3,FALSE)/VLOOKUP(Produktionsår,Prislistetillæg!$A$5:$C$61,3,FALSE))</f>
        <v>59.561963738188922</v>
      </c>
    </row>
  </sheetData>
  <mergeCells count="20">
    <mergeCell ref="B6:C6"/>
    <mergeCell ref="C11:H11"/>
    <mergeCell ref="B1:E1"/>
    <mergeCell ref="F6:H6"/>
    <mergeCell ref="G1:K1"/>
    <mergeCell ref="C9:H10"/>
    <mergeCell ref="C12:H12"/>
    <mergeCell ref="C15:H15"/>
    <mergeCell ref="C16:H16"/>
    <mergeCell ref="C13:H13"/>
    <mergeCell ref="C14:H14"/>
    <mergeCell ref="C27:H27"/>
    <mergeCell ref="C28:H28"/>
    <mergeCell ref="C19:H20"/>
    <mergeCell ref="C21:H21"/>
    <mergeCell ref="C22:H22"/>
    <mergeCell ref="C25:H25"/>
    <mergeCell ref="C26:H26"/>
    <mergeCell ref="C23:H23"/>
    <mergeCell ref="C24:H2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63" t="s">
        <v>58</v>
      </c>
      <c r="C1" s="164"/>
      <c r="D1" s="164"/>
      <c r="E1" s="164"/>
      <c r="F1" s="91">
        <v>3</v>
      </c>
      <c r="G1" s="169" t="s">
        <v>59</v>
      </c>
      <c r="H1" s="169"/>
      <c r="I1" s="169"/>
      <c r="J1" s="169"/>
      <c r="K1" s="169"/>
    </row>
    <row r="3" spans="2:11">
      <c r="D3" s="64" t="s">
        <v>60</v>
      </c>
      <c r="E3" s="63">
        <v>2017</v>
      </c>
      <c r="F3" t="s">
        <v>61</v>
      </c>
    </row>
    <row r="6" spans="2:11">
      <c r="B6" s="161" t="s">
        <v>62</v>
      </c>
      <c r="C6" s="162"/>
      <c r="D6" s="52">
        <v>25</v>
      </c>
      <c r="E6" s="27" t="s">
        <v>63</v>
      </c>
      <c r="F6" s="165" t="s">
        <v>64</v>
      </c>
      <c r="G6" s="166"/>
      <c r="H6" s="166"/>
      <c r="I6" s="28">
        <v>100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68</v>
      </c>
      <c r="C11" s="154" t="s">
        <v>69</v>
      </c>
      <c r="D11" s="167"/>
      <c r="E11" s="167"/>
      <c r="F11" s="167"/>
      <c r="G11" s="167"/>
      <c r="H11" s="168"/>
      <c r="I11" s="77">
        <v>29.95</v>
      </c>
      <c r="J11" s="97">
        <f>I11*$D$6</f>
        <v>748.75</v>
      </c>
      <c r="K11" s="65">
        <f>J11*(VLOOKUP(OpdateretÅrstal,Prislistetillæg!$A$4:$C$61,3,FALSE)/VLOOKUP(Produktionsår,Prislistetillæg!$A$5:$C$61,3,FALSE))</f>
        <v>862.27804232345227</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831</v>
      </c>
      <c r="K14" s="54">
        <f>J14*(VLOOKUP(OpdateretÅrstal,Prislistetillæg!$A$4:$C$61,3,FALSE)/VLOOKUP(Produktionsår,Prislistetillæg!$A$5:$C$61,3,FALSE))</f>
        <v>956.99906934329067</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33.24</v>
      </c>
      <c r="K16" s="34">
        <f>J16*(VLOOKUP(OpdateretÅrstal,Prislistetillæg!$A$4:$C$61,3,FALSE)/VLOOKUP(Produktionsår,Prislistetillæg!$A$5:$C$61,3,FALSE))</f>
        <v>38.279962773731626</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070410A</v>
      </c>
      <c r="C21" s="154" t="str">
        <f>C11</f>
        <v>Gipsplader t.o.m. 1200 x 2400 mm t.o.m. 13 mm tykkelse</v>
      </c>
      <c r="D21" s="155"/>
      <c r="E21" s="155"/>
      <c r="F21" s="155"/>
      <c r="G21" s="155"/>
      <c r="H21" s="156"/>
      <c r="I21" s="77">
        <f>I11</f>
        <v>29.95</v>
      </c>
      <c r="J21" s="97">
        <f>I21*$D$6</f>
        <v>748.75</v>
      </c>
      <c r="K21" s="65">
        <f>J21*(VLOOKUP(OpdateretÅrstal,Prislistetillæg!$A$4:$C$61,3,FALSE)/VLOOKUP(Produktionsår,Prislistetillæg!$A$5:$C$61,3,FALSE))</f>
        <v>862.27804232345227</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317.5</v>
      </c>
      <c r="K23" s="53">
        <f>J23*(VLOOKUP(OpdateretÅrstal,Prislistetillæg!$A$4:$C$61,3,FALSE)/VLOOKUP(Produktionsår,Prislistetillæg!$A$5:$C$61,3,FALSE))</f>
        <v>365.64043864800817</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1202.3</v>
      </c>
      <c r="K26" s="54">
        <f>J26*(VLOOKUP(OpdateretÅrstal,Prislistetillæg!$A$4:$C$61,3,FALSE)/VLOOKUP(Produktionsår,Prislistetillæg!$A$5:$C$61,3,FALSE))</f>
        <v>1384.5968484614179</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48.091999999999999</v>
      </c>
      <c r="K28" s="34">
        <f>J28*(VLOOKUP(OpdateretÅrstal,Prislistetillæg!$A$4:$C$61,3,FALSE)/VLOOKUP(Produktionsår,Prislistetillæg!$A$5:$C$61,3,FALSE))</f>
        <v>55.383873938456716</v>
      </c>
    </row>
  </sheetData>
  <mergeCells count="20">
    <mergeCell ref="B6:C6"/>
    <mergeCell ref="C11:H11"/>
    <mergeCell ref="B1:E1"/>
    <mergeCell ref="F6:H6"/>
    <mergeCell ref="G1:K1"/>
    <mergeCell ref="C9:H10"/>
    <mergeCell ref="C12:H12"/>
    <mergeCell ref="C14:H14"/>
    <mergeCell ref="C15:H15"/>
    <mergeCell ref="C16:H16"/>
    <mergeCell ref="C13:H13"/>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63" t="s">
        <v>58</v>
      </c>
      <c r="C1" s="164"/>
      <c r="D1" s="164"/>
      <c r="E1" s="164"/>
      <c r="F1" s="91">
        <v>4</v>
      </c>
      <c r="G1" s="169" t="s">
        <v>59</v>
      </c>
      <c r="H1" s="169"/>
      <c r="I1" s="169"/>
      <c r="J1" s="169"/>
      <c r="K1" s="169"/>
    </row>
    <row r="3" spans="2:11">
      <c r="D3" s="64" t="s">
        <v>60</v>
      </c>
      <c r="E3" s="63">
        <v>2017</v>
      </c>
      <c r="F3" t="s">
        <v>61</v>
      </c>
    </row>
    <row r="6" spans="2:11">
      <c r="B6" s="161" t="s">
        <v>62</v>
      </c>
      <c r="C6" s="162"/>
      <c r="D6" s="52">
        <v>50</v>
      </c>
      <c r="E6" s="27" t="s">
        <v>63</v>
      </c>
      <c r="F6" s="165" t="s">
        <v>64</v>
      </c>
      <c r="G6" s="166"/>
      <c r="H6" s="166"/>
      <c r="I6" s="28">
        <v>100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68</v>
      </c>
      <c r="C11" s="154" t="s">
        <v>69</v>
      </c>
      <c r="D11" s="167"/>
      <c r="E11" s="167"/>
      <c r="F11" s="167"/>
      <c r="G11" s="167"/>
      <c r="H11" s="168"/>
      <c r="I11" s="77">
        <v>29.95</v>
      </c>
      <c r="J11" s="97">
        <f>I11*$D$6</f>
        <v>1497.5</v>
      </c>
      <c r="K11" s="65">
        <f>J11*(VLOOKUP(OpdateretÅrstal,Prislistetillæg!$A$4:$C$61,3,FALSE)/VLOOKUP(Produktionsår,Prislistetillæg!$A$5:$C$61,3,FALSE))</f>
        <v>1724.5560846469045</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1579.75</v>
      </c>
      <c r="K14" s="54">
        <f>J14*(VLOOKUP(OpdateretÅrstal,Prislistetillæg!$A$4:$C$61,3,FALSE)/VLOOKUP(Produktionsår,Prislistetillæg!$A$5:$C$61,3,FALSE))</f>
        <v>1819.2771116667429</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31.594999999999999</v>
      </c>
      <c r="K16" s="34">
        <f>J16*(VLOOKUP(OpdateretÅrstal,Prislistetillæg!$A$4:$C$61,3,FALSE)/VLOOKUP(Produktionsår,Prislistetillæg!$A$5:$C$61,3,FALSE))</f>
        <v>36.38554223333486</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070410A</v>
      </c>
      <c r="C21" s="154" t="str">
        <f>C11</f>
        <v>Gipsplader t.o.m. 1200 x 2400 mm t.o.m. 13 mm tykkelse</v>
      </c>
      <c r="D21" s="155"/>
      <c r="E21" s="155"/>
      <c r="F21" s="155"/>
      <c r="G21" s="155"/>
      <c r="H21" s="156"/>
      <c r="I21" s="77">
        <f>I11</f>
        <v>29.95</v>
      </c>
      <c r="J21" s="97">
        <f>I21*$D$6</f>
        <v>1497.5</v>
      </c>
      <c r="K21" s="65">
        <f>J21*(VLOOKUP(OpdateretÅrstal,Prislistetillæg!$A$4:$C$61,3,FALSE)/VLOOKUP(Produktionsår,Prislistetillæg!$A$5:$C$61,3,FALSE))</f>
        <v>1724.5560846469045</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635</v>
      </c>
      <c r="K23" s="53">
        <f>J23*(VLOOKUP(OpdateretÅrstal,Prislistetillæg!$A$4:$C$61,3,FALSE)/VLOOKUP(Produktionsår,Prislistetillæg!$A$5:$C$61,3,FALSE))</f>
        <v>731.28087729601634</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2268.5500000000002</v>
      </c>
      <c r="K26" s="54">
        <f>J26*(VLOOKUP(OpdateretÅrstal,Prislistetillæg!$A$4:$C$61,3,FALSE)/VLOOKUP(Produktionsår,Prislistetillæg!$A$5:$C$61,3,FALSE))</f>
        <v>2612.5153294328788</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45.371000000000002</v>
      </c>
      <c r="K28" s="34">
        <f>J28*(VLOOKUP(OpdateretÅrstal,Prislistetillæg!$A$4:$C$61,3,FALSE)/VLOOKUP(Produktionsår,Prislistetillæg!$A$5:$C$61,3,FALSE))</f>
        <v>52.250306588657573</v>
      </c>
    </row>
  </sheetData>
  <mergeCells count="20">
    <mergeCell ref="B6:C6"/>
    <mergeCell ref="C11:H11"/>
    <mergeCell ref="B1:E1"/>
    <mergeCell ref="F6:H6"/>
    <mergeCell ref="G1:K1"/>
    <mergeCell ref="C9:H10"/>
    <mergeCell ref="C12:H12"/>
    <mergeCell ref="C14:H14"/>
    <mergeCell ref="C15:H15"/>
    <mergeCell ref="C16:H16"/>
    <mergeCell ref="C13:H13"/>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63" t="s">
        <v>58</v>
      </c>
      <c r="C1" s="164"/>
      <c r="D1" s="164"/>
      <c r="E1" s="164"/>
      <c r="F1" s="91">
        <v>5</v>
      </c>
      <c r="G1" s="169" t="s">
        <v>59</v>
      </c>
      <c r="H1" s="169"/>
      <c r="I1" s="169"/>
      <c r="J1" s="169"/>
      <c r="K1" s="169"/>
    </row>
    <row r="3" spans="2:11">
      <c r="D3" s="64" t="s">
        <v>60</v>
      </c>
      <c r="E3" s="63">
        <v>2017</v>
      </c>
      <c r="F3" t="s">
        <v>61</v>
      </c>
    </row>
    <row r="6" spans="2:11">
      <c r="B6" s="161" t="s">
        <v>62</v>
      </c>
      <c r="C6" s="162"/>
      <c r="D6" s="52">
        <v>100</v>
      </c>
      <c r="E6" s="27" t="s">
        <v>63</v>
      </c>
      <c r="F6" s="165" t="s">
        <v>64</v>
      </c>
      <c r="G6" s="166"/>
      <c r="H6" s="166"/>
      <c r="I6" s="28">
        <v>100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68</v>
      </c>
      <c r="C11" s="154" t="s">
        <v>69</v>
      </c>
      <c r="D11" s="167"/>
      <c r="E11" s="167"/>
      <c r="F11" s="167"/>
      <c r="G11" s="167"/>
      <c r="H11" s="168"/>
      <c r="I11" s="77">
        <v>29.95</v>
      </c>
      <c r="J11" s="97">
        <f>I11*$D$6</f>
        <v>2995</v>
      </c>
      <c r="K11" s="65">
        <f>J11*(VLOOKUP(OpdateretÅrstal,Prislistetillæg!$A$4:$C$61,3,FALSE)/VLOOKUP(Produktionsår,Prislistetillæg!$A$5:$C$61,3,FALSE))</f>
        <v>3449.1121692938091</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3077.25</v>
      </c>
      <c r="K14" s="54">
        <f>J14*(VLOOKUP(OpdateretÅrstal,Prislistetillæg!$A$4:$C$61,3,FALSE)/VLOOKUP(Produktionsår,Prislistetillæg!$A$5:$C$61,3,FALSE))</f>
        <v>3543.8331963136475</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30.772500000000001</v>
      </c>
      <c r="K16" s="34">
        <f>J16*(VLOOKUP(OpdateretÅrstal,Prislistetillæg!$A$4:$C$61,3,FALSE)/VLOOKUP(Produktionsår,Prislistetillæg!$A$5:$C$61,3,FALSE))</f>
        <v>35.438331963136477</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070410A</v>
      </c>
      <c r="C21" s="154" t="str">
        <f>C11</f>
        <v>Gipsplader t.o.m. 1200 x 2400 mm t.o.m. 13 mm tykkelse</v>
      </c>
      <c r="D21" s="155"/>
      <c r="E21" s="155"/>
      <c r="F21" s="155"/>
      <c r="G21" s="155"/>
      <c r="H21" s="156"/>
      <c r="I21" s="77">
        <f>I11</f>
        <v>29.95</v>
      </c>
      <c r="J21" s="97">
        <f>I21*$D$6</f>
        <v>2995</v>
      </c>
      <c r="K21" s="65">
        <f>J21*(VLOOKUP(OpdateretÅrstal,Prislistetillæg!$A$4:$C$61,3,FALSE)/VLOOKUP(Produktionsår,Prislistetillæg!$A$5:$C$61,3,FALSE))</f>
        <v>3449.1121692938091</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1270</v>
      </c>
      <c r="K23" s="53">
        <f>J23*(VLOOKUP(OpdateretÅrstal,Prislistetillæg!$A$4:$C$61,3,FALSE)/VLOOKUP(Produktionsår,Prislistetillæg!$A$5:$C$61,3,FALSE))</f>
        <v>1462.5617545920327</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4401.05</v>
      </c>
      <c r="K26" s="54">
        <f>J26*(VLOOKUP(OpdateretÅrstal,Prislistetillæg!$A$4:$C$61,3,FALSE)/VLOOKUP(Produktionsår,Prislistetillæg!$A$5:$C$61,3,FALSE))</f>
        <v>5068.3522913757997</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44.0105</v>
      </c>
      <c r="K28" s="34">
        <f>J28*(VLOOKUP(OpdateretÅrstal,Prislistetillæg!$A$4:$C$61,3,FALSE)/VLOOKUP(Produktionsår,Prislistetillæg!$A$5:$C$61,3,FALSE))</f>
        <v>50.683522913757997</v>
      </c>
    </row>
  </sheetData>
  <mergeCells count="20">
    <mergeCell ref="B6:C6"/>
    <mergeCell ref="C11:H11"/>
    <mergeCell ref="B1:E1"/>
    <mergeCell ref="F6:H6"/>
    <mergeCell ref="G1:K1"/>
    <mergeCell ref="C9:H10"/>
    <mergeCell ref="C12:H12"/>
    <mergeCell ref="C14:H14"/>
    <mergeCell ref="C15:H15"/>
    <mergeCell ref="C16:H16"/>
    <mergeCell ref="C13:H13"/>
    <mergeCell ref="C27:H27"/>
    <mergeCell ref="C28:H28"/>
    <mergeCell ref="C19:H20"/>
    <mergeCell ref="C21:H21"/>
    <mergeCell ref="C22:H22"/>
    <mergeCell ref="C25:H25"/>
    <mergeCell ref="C26:H26"/>
    <mergeCell ref="C23:H23"/>
    <mergeCell ref="C24:H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00B050"/>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6" t="s">
        <v>58</v>
      </c>
      <c r="C1" s="177"/>
      <c r="D1" s="177"/>
      <c r="E1" s="177"/>
      <c r="F1" s="94">
        <v>6</v>
      </c>
      <c r="G1" s="178" t="s">
        <v>59</v>
      </c>
      <c r="H1" s="178"/>
      <c r="I1" s="178"/>
      <c r="J1" s="178"/>
      <c r="K1" s="178"/>
    </row>
    <row r="3" spans="2:11">
      <c r="D3" s="64" t="s">
        <v>60</v>
      </c>
      <c r="E3" s="63">
        <v>2017</v>
      </c>
      <c r="F3" t="s">
        <v>61</v>
      </c>
    </row>
    <row r="6" spans="2:11">
      <c r="B6" s="161" t="s">
        <v>62</v>
      </c>
      <c r="C6" s="162"/>
      <c r="D6" s="52">
        <v>5</v>
      </c>
      <c r="E6" s="27" t="s">
        <v>63</v>
      </c>
      <c r="F6" s="165" t="s">
        <v>64</v>
      </c>
      <c r="G6" s="166"/>
      <c r="H6" s="166"/>
      <c r="I6" s="28">
        <v>300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78</v>
      </c>
      <c r="C11" s="154" t="s">
        <v>69</v>
      </c>
      <c r="D11" s="167"/>
      <c r="E11" s="167"/>
      <c r="F11" s="167"/>
      <c r="G11" s="167"/>
      <c r="H11" s="168"/>
      <c r="I11" s="77">
        <v>25.19</v>
      </c>
      <c r="J11" s="97">
        <f>I11*$D$6</f>
        <v>125.95</v>
      </c>
      <c r="K11" s="65">
        <f>J11*(VLOOKUP(OpdateretÅrstal,Prislistetillæg!$A$4:$C$61,3,FALSE)/VLOOKUP(Produktionsår,Prislistetillæg!$A$5:$C$61,3,FALSE))</f>
        <v>145.04697085895</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73"/>
      <c r="D13" s="174"/>
      <c r="E13" s="174"/>
      <c r="F13" s="174"/>
      <c r="G13" s="174"/>
      <c r="H13" s="175"/>
      <c r="I13" s="25"/>
      <c r="J13" s="35"/>
      <c r="K13" s="53"/>
    </row>
    <row r="14" spans="2:11" ht="12.75" customHeight="1">
      <c r="B14" s="24"/>
      <c r="C14" s="173" t="s">
        <v>72</v>
      </c>
      <c r="D14" s="174"/>
      <c r="E14" s="174"/>
      <c r="F14" s="174"/>
      <c r="G14" s="174"/>
      <c r="H14" s="175"/>
      <c r="I14" s="25"/>
      <c r="J14" s="35">
        <f>SUM(J11:J12)</f>
        <v>208.2</v>
      </c>
      <c r="K14" s="54">
        <f>J14*(VLOOKUP(OpdateretÅrstal,Prislistetillæg!$A$4:$C$61,3,FALSE)/VLOOKUP(Produktionsår,Prislistetillæg!$A$5:$C$61,3,FALSE))</f>
        <v>239.76799787878832</v>
      </c>
    </row>
    <row r="15" spans="2:11" ht="12.75" customHeight="1">
      <c r="B15" s="24"/>
      <c r="C15" s="148"/>
      <c r="D15" s="149"/>
      <c r="E15" s="149"/>
      <c r="F15" s="149"/>
      <c r="G15" s="149"/>
      <c r="H15" s="150"/>
      <c r="I15" s="25"/>
      <c r="J15" s="55"/>
      <c r="K15" s="53"/>
    </row>
    <row r="16" spans="2:11" ht="12.75" customHeight="1" thickBot="1">
      <c r="B16" s="26"/>
      <c r="C16" s="170" t="s">
        <v>73</v>
      </c>
      <c r="D16" s="171"/>
      <c r="E16" s="171"/>
      <c r="F16" s="171"/>
      <c r="G16" s="171"/>
      <c r="H16" s="172"/>
      <c r="I16" s="56"/>
      <c r="J16" s="29">
        <f>J14/D6</f>
        <v>41.64</v>
      </c>
      <c r="K16" s="34">
        <f>J16*(VLOOKUP(OpdateretÅrstal,Prislistetillæg!$A$4:$C$61,3,FALSE)/VLOOKUP(Produktionsår,Prislistetillæg!$A$5:$C$61,3,FALSE))</f>
        <v>47.953599575757671</v>
      </c>
    </row>
    <row r="17" spans="2:11" ht="12.75" customHeight="1"/>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070410B</v>
      </c>
      <c r="C21" s="154" t="str">
        <f>C11</f>
        <v>Gipsplader t.o.m. 1200 x 2400 mm t.o.m. 13 mm tykkelse</v>
      </c>
      <c r="D21" s="155"/>
      <c r="E21" s="155"/>
      <c r="F21" s="155"/>
      <c r="G21" s="155"/>
      <c r="H21" s="156"/>
      <c r="I21" s="77">
        <f>I11</f>
        <v>25.19</v>
      </c>
      <c r="J21" s="97">
        <f>I21*$D$6</f>
        <v>125.95</v>
      </c>
      <c r="K21" s="65">
        <f>J21*(VLOOKUP(OpdateretÅrstal,Prislistetillæg!$A$4:$C$61,3,FALSE)/VLOOKUP(Produktionsår,Prislistetillæg!$A$5:$C$61,3,FALSE))</f>
        <v>145.04697085895</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63.5</v>
      </c>
      <c r="K23" s="53">
        <f>J23*(VLOOKUP(OpdateretÅrstal,Prislistetillæg!$A$4:$C$61,3,FALSE)/VLOOKUP(Produktionsår,Prislistetillæg!$A$5:$C$61,3,FALSE))</f>
        <v>73.128087729601631</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73"/>
      <c r="D25" s="174"/>
      <c r="E25" s="174"/>
      <c r="F25" s="174"/>
      <c r="G25" s="174"/>
      <c r="H25" s="175"/>
      <c r="I25" s="25"/>
      <c r="J25" s="35"/>
      <c r="K25" s="53"/>
    </row>
    <row r="26" spans="2:11">
      <c r="B26" s="24"/>
      <c r="C26" s="173" t="s">
        <v>72</v>
      </c>
      <c r="D26" s="174"/>
      <c r="E26" s="174"/>
      <c r="F26" s="174"/>
      <c r="G26" s="174"/>
      <c r="H26" s="175"/>
      <c r="I26" s="25"/>
      <c r="J26" s="35">
        <f>SUM(J21:J24)</f>
        <v>325.5</v>
      </c>
      <c r="K26" s="54">
        <f>J26*(VLOOKUP(OpdateretÅrstal,Prislistetillæg!$A$4:$C$61,3,FALSE)/VLOOKUP(Produktionsår,Prislistetillæg!$A$5:$C$61,3,FALSE))</f>
        <v>374.85342607850913</v>
      </c>
    </row>
    <row r="27" spans="2:11">
      <c r="B27" s="24"/>
      <c r="C27" s="148"/>
      <c r="D27" s="149"/>
      <c r="E27" s="149"/>
      <c r="F27" s="149"/>
      <c r="G27" s="149"/>
      <c r="H27" s="150"/>
      <c r="I27" s="25"/>
      <c r="J27" s="55"/>
      <c r="K27" s="53"/>
    </row>
    <row r="28" spans="2:11" ht="13.5" thickBot="1">
      <c r="B28" s="26"/>
      <c r="C28" s="170" t="s">
        <v>73</v>
      </c>
      <c r="D28" s="171"/>
      <c r="E28" s="171"/>
      <c r="F28" s="171"/>
      <c r="G28" s="171"/>
      <c r="H28" s="172"/>
      <c r="I28" s="56"/>
      <c r="J28" s="29">
        <f>J26/D6</f>
        <v>65.099999999999994</v>
      </c>
      <c r="K28" s="34">
        <f>J28*(VLOOKUP(OpdateretÅrstal,Prislistetillæg!$A$4:$C$61,3,FALSE)/VLOOKUP(Produktionsår,Prislistetillæg!$A$5:$C$61,3,FALSE))</f>
        <v>74.97068521570182</v>
      </c>
    </row>
  </sheetData>
  <mergeCells count="20">
    <mergeCell ref="B6:C6"/>
    <mergeCell ref="C11:H11"/>
    <mergeCell ref="B1:E1"/>
    <mergeCell ref="F6:H6"/>
    <mergeCell ref="G1:K1"/>
    <mergeCell ref="C9:H10"/>
    <mergeCell ref="C12:H12"/>
    <mergeCell ref="C14:H14"/>
    <mergeCell ref="C15:H15"/>
    <mergeCell ref="C16:H16"/>
    <mergeCell ref="C13:H13"/>
    <mergeCell ref="C27:H27"/>
    <mergeCell ref="C28:H28"/>
    <mergeCell ref="C19:H20"/>
    <mergeCell ref="C21:H21"/>
    <mergeCell ref="C22:H22"/>
    <mergeCell ref="C25:H25"/>
    <mergeCell ref="C26:H26"/>
    <mergeCell ref="C23:H23"/>
    <mergeCell ref="C24:H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00B050"/>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6" t="s">
        <v>58</v>
      </c>
      <c r="C1" s="177"/>
      <c r="D1" s="177"/>
      <c r="E1" s="177"/>
      <c r="F1" s="94">
        <v>7</v>
      </c>
      <c r="G1" s="178" t="s">
        <v>59</v>
      </c>
      <c r="H1" s="178"/>
      <c r="I1" s="178"/>
      <c r="J1" s="178"/>
      <c r="K1" s="178"/>
    </row>
    <row r="3" spans="2:11">
      <c r="D3" s="64" t="s">
        <v>60</v>
      </c>
      <c r="E3" s="63">
        <v>2017</v>
      </c>
      <c r="F3" t="s">
        <v>61</v>
      </c>
    </row>
    <row r="6" spans="2:11">
      <c r="B6" s="161" t="s">
        <v>62</v>
      </c>
      <c r="C6" s="162"/>
      <c r="D6" s="52">
        <v>15</v>
      </c>
      <c r="E6" s="27" t="s">
        <v>63</v>
      </c>
      <c r="F6" s="165" t="s">
        <v>64</v>
      </c>
      <c r="G6" s="166"/>
      <c r="H6" s="166"/>
      <c r="I6" s="28">
        <v>300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78</v>
      </c>
      <c r="C11" s="154" t="s">
        <v>69</v>
      </c>
      <c r="D11" s="167"/>
      <c r="E11" s="167"/>
      <c r="F11" s="167"/>
      <c r="G11" s="167"/>
      <c r="H11" s="168"/>
      <c r="I11" s="77">
        <v>25.19</v>
      </c>
      <c r="J11" s="97">
        <f>I11*$D$6</f>
        <v>377.85</v>
      </c>
      <c r="K11" s="65">
        <f>J11*(VLOOKUP(OpdateretÅrstal,Prislistetillæg!$A$4:$C$61,3,FALSE)/VLOOKUP(Produktionsår,Prislistetillæg!$A$5:$C$61,3,FALSE))</f>
        <v>435.14091257685004</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72</v>
      </c>
      <c r="D14" s="160"/>
      <c r="E14" s="160"/>
      <c r="F14" s="160"/>
      <c r="G14" s="160"/>
      <c r="H14" s="160"/>
      <c r="I14" s="25"/>
      <c r="J14" s="35">
        <f>SUM(J11:J12)</f>
        <v>460.1</v>
      </c>
      <c r="K14" s="54">
        <f>J14*(VLOOKUP(OpdateretÅrstal,Prislistetillæg!$A$4:$C$61,3,FALSE)/VLOOKUP(Produktionsår,Prislistetillæg!$A$5:$C$61,3,FALSE))</f>
        <v>529.86193959668844</v>
      </c>
    </row>
    <row r="15" spans="2:11" ht="12.75" customHeight="1">
      <c r="B15" s="24"/>
      <c r="C15" s="148"/>
      <c r="D15" s="149"/>
      <c r="E15" s="149"/>
      <c r="F15" s="149"/>
      <c r="G15" s="149"/>
      <c r="H15" s="150"/>
      <c r="I15" s="25"/>
      <c r="J15" s="55"/>
      <c r="K15" s="53"/>
    </row>
    <row r="16" spans="2:11" ht="12.75" customHeight="1" thickBot="1">
      <c r="B16" s="26"/>
      <c r="C16" s="151" t="s">
        <v>73</v>
      </c>
      <c r="D16" s="151"/>
      <c r="E16" s="151"/>
      <c r="F16" s="151"/>
      <c r="G16" s="151"/>
      <c r="H16" s="151"/>
      <c r="I16" s="56"/>
      <c r="J16" s="29">
        <f>J14/D6</f>
        <v>30.673333333333336</v>
      </c>
      <c r="K16" s="34">
        <f>J16*(VLOOKUP(OpdateretÅrstal,Prislistetillæg!$A$4:$C$61,3,FALSE)/VLOOKUP(Produktionsår,Prislistetillæg!$A$5:$C$61,3,FALSE))</f>
        <v>35.324129306445897</v>
      </c>
    </row>
    <row r="17" spans="2:11" ht="12.75" customHeight="1"/>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070410B</v>
      </c>
      <c r="C21" s="154" t="str">
        <f>C11</f>
        <v>Gipsplader t.o.m. 1200 x 2400 mm t.o.m. 13 mm tykkelse</v>
      </c>
      <c r="D21" s="155"/>
      <c r="E21" s="155"/>
      <c r="F21" s="155"/>
      <c r="G21" s="155"/>
      <c r="H21" s="156"/>
      <c r="I21" s="77">
        <f>I11</f>
        <v>25.19</v>
      </c>
      <c r="J21" s="97">
        <f>I21*$D$6</f>
        <v>377.85</v>
      </c>
      <c r="K21" s="65">
        <f>J21*(VLOOKUP(OpdateretÅrstal,Prislistetillæg!$A$4:$C$61,3,FALSE)/VLOOKUP(Produktionsår,Prislistetillæg!$A$5:$C$61,3,FALSE))</f>
        <v>435.14091257685004</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190.5</v>
      </c>
      <c r="K23" s="53">
        <f>J23*(VLOOKUP(OpdateretÅrstal,Prislistetillæg!$A$4:$C$61,3,FALSE)/VLOOKUP(Produktionsår,Prislistetillæg!$A$5:$C$61,3,FALSE))</f>
        <v>219.38426318880491</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704.4</v>
      </c>
      <c r="K26" s="54">
        <f>J26*(VLOOKUP(OpdateretÅrstal,Prislistetillæg!$A$4:$C$61,3,FALSE)/VLOOKUP(Produktionsår,Prislistetillæg!$A$5:$C$61,3,FALSE))</f>
        <v>811.20354325561243</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46.96</v>
      </c>
      <c r="K28" s="34">
        <f>J28*(VLOOKUP(OpdateretÅrstal,Prislistetillæg!$A$4:$C$61,3,FALSE)/VLOOKUP(Produktionsår,Prislistetillæg!$A$5:$C$61,3,FALSE))</f>
        <v>54.080236217040827</v>
      </c>
    </row>
  </sheetData>
  <mergeCells count="20">
    <mergeCell ref="B6:C6"/>
    <mergeCell ref="C11:H11"/>
    <mergeCell ref="B1:E1"/>
    <mergeCell ref="F6:H6"/>
    <mergeCell ref="G1:K1"/>
    <mergeCell ref="C9:H10"/>
    <mergeCell ref="C12:H12"/>
    <mergeCell ref="C14:H14"/>
    <mergeCell ref="C15:H15"/>
    <mergeCell ref="C16:H16"/>
    <mergeCell ref="C13:H13"/>
    <mergeCell ref="C27:H27"/>
    <mergeCell ref="C28:H28"/>
    <mergeCell ref="C19:H20"/>
    <mergeCell ref="C21:H21"/>
    <mergeCell ref="C22:H22"/>
    <mergeCell ref="C25:H25"/>
    <mergeCell ref="C26:H26"/>
    <mergeCell ref="C23:H23"/>
    <mergeCell ref="C24:H2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00B050"/>
  </sheetPr>
  <dimension ref="B1:K28"/>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76" t="s">
        <v>58</v>
      </c>
      <c r="C1" s="177"/>
      <c r="D1" s="177"/>
      <c r="E1" s="177"/>
      <c r="F1" s="94">
        <v>8</v>
      </c>
      <c r="G1" s="178" t="s">
        <v>59</v>
      </c>
      <c r="H1" s="178"/>
      <c r="I1" s="178"/>
      <c r="J1" s="178"/>
      <c r="K1" s="178"/>
    </row>
    <row r="3" spans="2:11">
      <c r="D3" s="64" t="s">
        <v>60</v>
      </c>
      <c r="E3" s="63">
        <v>2017</v>
      </c>
      <c r="F3" t="s">
        <v>61</v>
      </c>
    </row>
    <row r="6" spans="2:11">
      <c r="B6" s="161" t="s">
        <v>62</v>
      </c>
      <c r="C6" s="162"/>
      <c r="D6" s="52">
        <v>25</v>
      </c>
      <c r="E6" s="27" t="s">
        <v>63</v>
      </c>
      <c r="F6" s="165" t="s">
        <v>64</v>
      </c>
      <c r="G6" s="166"/>
      <c r="H6" s="166"/>
      <c r="I6" s="28">
        <v>300</v>
      </c>
      <c r="J6" s="27" t="s">
        <v>65</v>
      </c>
    </row>
    <row r="8" spans="2:11" ht="13.5" thickBot="1"/>
    <row r="9" spans="2:11">
      <c r="B9" s="98"/>
      <c r="C9" s="152" t="str">
        <f>'Samle ark'!B37</f>
        <v>1 lag gips på eksisterende underlag af træ eller 0,7 mm metal</v>
      </c>
      <c r="D9" s="124"/>
      <c r="E9" s="124"/>
      <c r="F9" s="124"/>
      <c r="G9" s="124"/>
      <c r="H9" s="125"/>
      <c r="I9" s="101">
        <f>Produktionsår</f>
        <v>2017</v>
      </c>
      <c r="J9" s="100"/>
      <c r="K9" s="95">
        <f>OpdateretÅrstal</f>
        <v>2023</v>
      </c>
    </row>
    <row r="10" spans="2:11" ht="13.5" thickBot="1">
      <c r="B10" s="99" t="s">
        <v>38</v>
      </c>
      <c r="C10" s="153"/>
      <c r="D10" s="127"/>
      <c r="E10" s="127"/>
      <c r="F10" s="127"/>
      <c r="G10" s="127"/>
      <c r="H10" s="128"/>
      <c r="I10" s="102" t="s">
        <v>66</v>
      </c>
      <c r="J10" s="103" t="s">
        <v>67</v>
      </c>
      <c r="K10" s="96" t="s">
        <v>66</v>
      </c>
    </row>
    <row r="11" spans="2:11" ht="25.5" customHeight="1">
      <c r="B11" s="75" t="s">
        <v>78</v>
      </c>
      <c r="C11" s="154" t="s">
        <v>69</v>
      </c>
      <c r="D11" s="167"/>
      <c r="E11" s="167"/>
      <c r="F11" s="167"/>
      <c r="G11" s="167"/>
      <c r="H11" s="168"/>
      <c r="I11" s="77">
        <v>25.19</v>
      </c>
      <c r="J11" s="97">
        <f>I11*$D$6</f>
        <v>629.75</v>
      </c>
      <c r="K11" s="65">
        <f>J11*(VLOOKUP(OpdateretÅrstal,Prislistetillæg!$A$4:$C$61,3,FALSE)/VLOOKUP(Produktionsår,Prislistetillæg!$A$5:$C$61,3,FALSE))</f>
        <v>725.23485429475011</v>
      </c>
    </row>
    <row r="12" spans="2:11" ht="12.75" customHeight="1">
      <c r="B12" s="24" t="s">
        <v>70</v>
      </c>
      <c r="C12" s="157" t="s">
        <v>71</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72</v>
      </c>
      <c r="D14" s="160"/>
      <c r="E14" s="160"/>
      <c r="F14" s="160"/>
      <c r="G14" s="160"/>
      <c r="H14" s="160"/>
      <c r="I14" s="25"/>
      <c r="J14" s="35">
        <f>SUM(J11:J12)</f>
        <v>712</v>
      </c>
      <c r="K14" s="54">
        <f>J14*(VLOOKUP(OpdateretÅrstal,Prislistetillæg!$A$4:$C$61,3,FALSE)/VLOOKUP(Produktionsår,Prislistetillæg!$A$5:$C$61,3,FALSE))</f>
        <v>819.9558813145884</v>
      </c>
    </row>
    <row r="15" spans="2:11">
      <c r="B15" s="24"/>
      <c r="C15" s="148"/>
      <c r="D15" s="149"/>
      <c r="E15" s="149"/>
      <c r="F15" s="149"/>
      <c r="G15" s="149"/>
      <c r="H15" s="150"/>
      <c r="I15" s="25"/>
      <c r="J15" s="55"/>
      <c r="K15" s="53"/>
    </row>
    <row r="16" spans="2:11" ht="13.5" thickBot="1">
      <c r="B16" s="26"/>
      <c r="C16" s="151" t="s">
        <v>73</v>
      </c>
      <c r="D16" s="151"/>
      <c r="E16" s="151"/>
      <c r="F16" s="151"/>
      <c r="G16" s="151"/>
      <c r="H16" s="151"/>
      <c r="I16" s="56"/>
      <c r="J16" s="29">
        <f>J14/D6</f>
        <v>28.48</v>
      </c>
      <c r="K16" s="34">
        <f>J16*(VLOOKUP(OpdateretÅrstal,Prislistetillæg!$A$4:$C$61,3,FALSE)/VLOOKUP(Produktionsår,Prislistetillæg!$A$5:$C$61,3,FALSE))</f>
        <v>32.798235252583538</v>
      </c>
    </row>
    <row r="18" spans="2:11" ht="13.5" thickBot="1"/>
    <row r="19" spans="2:11">
      <c r="B19" s="98"/>
      <c r="C19" s="152" t="str">
        <f>'Samle ark'!B53</f>
        <v>2 lag gips på eksisterende underlag af træ eller 0,7 mm metal</v>
      </c>
      <c r="D19" s="124"/>
      <c r="E19" s="124"/>
      <c r="F19" s="124"/>
      <c r="G19" s="124"/>
      <c r="H19" s="125"/>
      <c r="I19" s="101">
        <f>Produktionsår</f>
        <v>2017</v>
      </c>
      <c r="J19" s="100"/>
      <c r="K19" s="95">
        <f>OpdateretÅrstal</f>
        <v>2023</v>
      </c>
    </row>
    <row r="20" spans="2:11" ht="13.5" thickBot="1">
      <c r="B20" s="99" t="s">
        <v>38</v>
      </c>
      <c r="C20" s="153"/>
      <c r="D20" s="127"/>
      <c r="E20" s="127"/>
      <c r="F20" s="127"/>
      <c r="G20" s="127"/>
      <c r="H20" s="128"/>
      <c r="I20" s="102" t="s">
        <v>66</v>
      </c>
      <c r="J20" s="103" t="s">
        <v>67</v>
      </c>
      <c r="K20" s="96" t="s">
        <v>66</v>
      </c>
    </row>
    <row r="21" spans="2:11" ht="25.5" customHeight="1">
      <c r="B21" s="75" t="str">
        <f>B11</f>
        <v>070410B</v>
      </c>
      <c r="C21" s="154" t="str">
        <f>C11</f>
        <v>Gipsplader t.o.m. 1200 x 2400 mm t.o.m. 13 mm tykkelse</v>
      </c>
      <c r="D21" s="155"/>
      <c r="E21" s="155"/>
      <c r="F21" s="155"/>
      <c r="G21" s="155"/>
      <c r="H21" s="156"/>
      <c r="I21" s="77">
        <f>I11</f>
        <v>25.19</v>
      </c>
      <c r="J21" s="97">
        <f>I21*$D$6</f>
        <v>629.75</v>
      </c>
      <c r="K21" s="65">
        <f>J21*(VLOOKUP(OpdateretÅrstal,Prislistetillæg!$A$4:$C$61,3,FALSE)/VLOOKUP(Produktionsår,Prislistetillæg!$A$5:$C$61,3,FALSE))</f>
        <v>725.23485429475011</v>
      </c>
    </row>
    <row r="22" spans="2:11">
      <c r="B22" s="24" t="s">
        <v>70</v>
      </c>
      <c r="C22" s="157" t="s">
        <v>71</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t="s">
        <v>74</v>
      </c>
      <c r="C23" s="157" t="s">
        <v>75</v>
      </c>
      <c r="D23" s="158"/>
      <c r="E23" s="158"/>
      <c r="F23" s="158"/>
      <c r="G23" s="158"/>
      <c r="H23" s="159"/>
      <c r="I23" s="25">
        <v>12.7</v>
      </c>
      <c r="J23" s="97">
        <f>I23*$D$6</f>
        <v>317.5</v>
      </c>
      <c r="K23" s="53">
        <f>J23*(VLOOKUP(OpdateretÅrstal,Prislistetillæg!$A$4:$C$61,3,FALSE)/VLOOKUP(Produktionsår,Prislistetillæg!$A$5:$C$61,3,FALSE))</f>
        <v>365.64043864800817</v>
      </c>
    </row>
    <row r="24" spans="2:11">
      <c r="B24" s="24" t="s">
        <v>76</v>
      </c>
      <c r="C24" s="157" t="s">
        <v>77</v>
      </c>
      <c r="D24" s="158"/>
      <c r="E24" s="158"/>
      <c r="F24" s="158"/>
      <c r="G24" s="158"/>
      <c r="H24" s="159"/>
      <c r="I24" s="25">
        <v>53.8</v>
      </c>
      <c r="J24" s="35">
        <f>I24</f>
        <v>53.8</v>
      </c>
      <c r="K24" s="53">
        <f>J24*(VLOOKUP(OpdateretÅrstal,Prislistetillæg!$A$4:$C$61,3,FALSE)/VLOOKUP(Produktionsår,Prislistetillæg!$A$5:$C$61,3,FALSE))</f>
        <v>61.957340470119178</v>
      </c>
    </row>
    <row r="25" spans="2:11">
      <c r="B25" s="24"/>
      <c r="C25" s="160"/>
      <c r="D25" s="160"/>
      <c r="E25" s="160"/>
      <c r="F25" s="160"/>
      <c r="G25" s="160"/>
      <c r="H25" s="160"/>
      <c r="I25" s="25"/>
      <c r="J25" s="35"/>
      <c r="K25" s="53"/>
    </row>
    <row r="26" spans="2:11">
      <c r="B26" s="24"/>
      <c r="C26" s="160" t="s">
        <v>72</v>
      </c>
      <c r="D26" s="160"/>
      <c r="E26" s="160"/>
      <c r="F26" s="160"/>
      <c r="G26" s="160"/>
      <c r="H26" s="160"/>
      <c r="I26" s="25"/>
      <c r="J26" s="35">
        <f>SUM(J21:J24)</f>
        <v>1083.3</v>
      </c>
      <c r="K26" s="54">
        <f>J26*(VLOOKUP(OpdateretÅrstal,Prislistetillæg!$A$4:$C$61,3,FALSE)/VLOOKUP(Produktionsår,Prislistetillæg!$A$5:$C$61,3,FALSE))</f>
        <v>1247.5536604327158</v>
      </c>
    </row>
    <row r="27" spans="2:11">
      <c r="B27" s="24"/>
      <c r="C27" s="148"/>
      <c r="D27" s="149"/>
      <c r="E27" s="149"/>
      <c r="F27" s="149"/>
      <c r="G27" s="149"/>
      <c r="H27" s="150"/>
      <c r="I27" s="25"/>
      <c r="J27" s="55"/>
      <c r="K27" s="53"/>
    </row>
    <row r="28" spans="2:11" ht="13.5" thickBot="1">
      <c r="B28" s="26"/>
      <c r="C28" s="151" t="s">
        <v>73</v>
      </c>
      <c r="D28" s="151"/>
      <c r="E28" s="151"/>
      <c r="F28" s="151"/>
      <c r="G28" s="151"/>
      <c r="H28" s="151"/>
      <c r="I28" s="56"/>
      <c r="J28" s="29">
        <f>J26/D6</f>
        <v>43.332000000000001</v>
      </c>
      <c r="K28" s="34">
        <f>J28*(VLOOKUP(OpdateretÅrstal,Prislistetillæg!$A$4:$C$61,3,FALSE)/VLOOKUP(Produktionsår,Prislistetillæg!$A$5:$C$61,3,FALSE))</f>
        <v>49.902146417308629</v>
      </c>
    </row>
  </sheetData>
  <mergeCells count="20">
    <mergeCell ref="B6:C6"/>
    <mergeCell ref="C11:H11"/>
    <mergeCell ref="B1:E1"/>
    <mergeCell ref="F6:H6"/>
    <mergeCell ref="G1:K1"/>
    <mergeCell ref="C9:H10"/>
    <mergeCell ref="C12:H12"/>
    <mergeCell ref="C14:H14"/>
    <mergeCell ref="C15:H15"/>
    <mergeCell ref="C16:H16"/>
    <mergeCell ref="C13:H13"/>
    <mergeCell ref="C27:H27"/>
    <mergeCell ref="C28:H28"/>
    <mergeCell ref="C19:H20"/>
    <mergeCell ref="C21:H21"/>
    <mergeCell ref="C22:H22"/>
    <mergeCell ref="C25:H25"/>
    <mergeCell ref="C26:H26"/>
    <mergeCell ref="C23:H23"/>
    <mergeCell ref="C24:H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2023-07-27T08:31:42Z</dcterms:modified>
  <cp:category/>
  <cp:contentStatus/>
</cp:coreProperties>
</file>