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30EDACF1-C913-4676-8865-21959C180B5A}"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31" r:id="rId11"/>
    <sheet name="11" sheetId="32" r:id="rId12"/>
    <sheet name="12" sheetId="33" r:id="rId13"/>
    <sheet name="13" sheetId="34" r:id="rId14"/>
    <sheet name="14" sheetId="35" r:id="rId15"/>
    <sheet name="15" sheetId="37" r:id="rId16"/>
    <sheet name="16" sheetId="38" r:id="rId17"/>
    <sheet name="17" sheetId="39" r:id="rId18"/>
    <sheet name="18" sheetId="40" r:id="rId19"/>
    <sheet name="19" sheetId="41" r:id="rId20"/>
    <sheet name="20" sheetId="42" r:id="rId21"/>
    <sheet name="Prislistetillæg" sheetId="4" r:id="rId22"/>
  </sheets>
  <externalReferences>
    <externalReference r:id="rId23"/>
  </externalReferences>
  <definedNames>
    <definedName name="OpdateretÅrstal">'Samle ark'!$K$7</definedName>
    <definedName name="Produktionsår">'1'!$E$3</definedName>
    <definedName name="Produktionsår_2">'Samle ark'!$F$68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H68" i="1"/>
  <c r="L33" i="1"/>
  <c r="K7" i="1"/>
  <c r="I19" i="5" l="1"/>
  <c r="I19" i="18"/>
  <c r="I19" i="19"/>
  <c r="I19" i="20"/>
  <c r="I19" i="27"/>
  <c r="I19" i="28"/>
  <c r="I19" i="29"/>
  <c r="I19" i="30"/>
  <c r="I19" i="31"/>
  <c r="I19" i="32"/>
  <c r="I19" i="33"/>
  <c r="I19" i="34"/>
  <c r="I19" i="35"/>
  <c r="I19" i="37"/>
  <c r="I19" i="38"/>
  <c r="I19" i="39"/>
  <c r="I19" i="40"/>
  <c r="I19" i="41"/>
  <c r="I19" i="42"/>
  <c r="I19" i="3"/>
  <c r="I9" i="5"/>
  <c r="I9" i="18"/>
  <c r="I9" i="19"/>
  <c r="I9" i="20"/>
  <c r="I9" i="27"/>
  <c r="I9" i="28"/>
  <c r="I9" i="29"/>
  <c r="I9" i="30"/>
  <c r="I9" i="31"/>
  <c r="I9" i="32"/>
  <c r="I9" i="33"/>
  <c r="I9" i="34"/>
  <c r="I9" i="35"/>
  <c r="I9" i="37"/>
  <c r="I9" i="38"/>
  <c r="I9" i="39"/>
  <c r="I9" i="40"/>
  <c r="I9" i="41"/>
  <c r="I9" i="42"/>
  <c r="I9" i="3"/>
  <c r="C19" i="5" l="1"/>
  <c r="C19" i="18"/>
  <c r="C19" i="19"/>
  <c r="C19" i="20"/>
  <c r="C19" i="27"/>
  <c r="C19" i="28"/>
  <c r="C19" i="29"/>
  <c r="C19" i="30"/>
  <c r="C19" i="31"/>
  <c r="C19" i="32"/>
  <c r="C19" i="33"/>
  <c r="C19" i="34"/>
  <c r="C19" i="35"/>
  <c r="C19" i="37"/>
  <c r="C19" i="38"/>
  <c r="C19" i="39"/>
  <c r="C19" i="40"/>
  <c r="C19" i="41"/>
  <c r="C19" i="42"/>
  <c r="C19" i="3"/>
  <c r="K19" i="27" l="1"/>
  <c r="K19" i="35"/>
  <c r="K22" i="27"/>
  <c r="K9" i="5"/>
  <c r="K9" i="31"/>
  <c r="K9" i="40"/>
  <c r="H74" i="1"/>
  <c r="K9" i="34"/>
  <c r="H71" i="1"/>
  <c r="K9" i="39"/>
  <c r="K19" i="28"/>
  <c r="K19" i="37"/>
  <c r="K11" i="28"/>
  <c r="K11" i="37"/>
  <c r="K9" i="18"/>
  <c r="K9" i="32"/>
  <c r="K9" i="41"/>
  <c r="H73" i="1"/>
  <c r="K9" i="20"/>
  <c r="K9" i="30"/>
  <c r="K19" i="29"/>
  <c r="K19" i="38"/>
  <c r="K23" i="39"/>
  <c r="K24" i="40"/>
  <c r="K9" i="19"/>
  <c r="K9" i="33"/>
  <c r="K9" i="42"/>
  <c r="H72" i="1"/>
  <c r="K11" i="39"/>
  <c r="K19" i="30"/>
  <c r="K19" i="39"/>
  <c r="K23" i="5"/>
  <c r="K9" i="3"/>
  <c r="K21" i="42"/>
  <c r="K19" i="5"/>
  <c r="K19" i="31"/>
  <c r="K19" i="40"/>
  <c r="K11" i="31"/>
  <c r="K9" i="27"/>
  <c r="K9" i="35"/>
  <c r="H70" i="1"/>
  <c r="K19" i="20"/>
  <c r="K22" i="34"/>
  <c r="K19" i="18"/>
  <c r="K19" i="32"/>
  <c r="K19" i="41"/>
  <c r="K23" i="19"/>
  <c r="K22" i="32"/>
  <c r="K11" i="18"/>
  <c r="K11" i="32"/>
  <c r="K11" i="41"/>
  <c r="K9" i="28"/>
  <c r="K9" i="37"/>
  <c r="K19" i="3"/>
  <c r="K19" i="19"/>
  <c r="K19" i="33"/>
  <c r="K19" i="42"/>
  <c r="K22" i="19"/>
  <c r="K23" i="20"/>
  <c r="K22" i="33"/>
  <c r="K24" i="35"/>
  <c r="K21" i="41"/>
  <c r="K23" i="3"/>
  <c r="K9" i="29"/>
  <c r="K9" i="38"/>
  <c r="K19" i="34"/>
  <c r="I22" i="39"/>
  <c r="J22" i="39" s="1"/>
  <c r="K22" i="39" s="1"/>
  <c r="I22" i="40"/>
  <c r="J22" i="40" s="1"/>
  <c r="K22" i="40" s="1"/>
  <c r="I22" i="41"/>
  <c r="J22" i="41" s="1"/>
  <c r="K22" i="41" s="1"/>
  <c r="I22" i="42"/>
  <c r="J22" i="42" s="1"/>
  <c r="K22" i="42" s="1"/>
  <c r="I22" i="38"/>
  <c r="J22" i="38" s="1"/>
  <c r="K22" i="38" s="1"/>
  <c r="I21" i="39"/>
  <c r="I21" i="40"/>
  <c r="I21" i="41"/>
  <c r="J21" i="41" s="1"/>
  <c r="I21" i="42"/>
  <c r="J21" i="42" s="1"/>
  <c r="I21" i="38"/>
  <c r="J21" i="38" s="1"/>
  <c r="K21" i="38" s="1"/>
  <c r="I21" i="33"/>
  <c r="J21" i="33" s="1"/>
  <c r="K21" i="33" s="1"/>
  <c r="I21" i="34"/>
  <c r="I21" i="35"/>
  <c r="J21" i="35" s="1"/>
  <c r="K21" i="35" s="1"/>
  <c r="I21" i="37"/>
  <c r="J21" i="37" s="1"/>
  <c r="K21" i="37" s="1"/>
  <c r="I21" i="32"/>
  <c r="I22" i="28"/>
  <c r="I22" i="29"/>
  <c r="J22" i="29" s="1"/>
  <c r="K22" i="29" s="1"/>
  <c r="I22" i="30"/>
  <c r="I22" i="31"/>
  <c r="J22" i="31" s="1"/>
  <c r="K22" i="31" s="1"/>
  <c r="I22" i="27"/>
  <c r="I21" i="28"/>
  <c r="J21" i="28" s="1"/>
  <c r="K21" i="28" s="1"/>
  <c r="I21" i="29"/>
  <c r="J21" i="29" s="1"/>
  <c r="K21" i="29" s="1"/>
  <c r="I21" i="30"/>
  <c r="J21" i="30" s="1"/>
  <c r="K21" i="30" s="1"/>
  <c r="I21" i="31"/>
  <c r="J21" i="31" s="1"/>
  <c r="K21" i="31" s="1"/>
  <c r="I21" i="27"/>
  <c r="J21" i="27" s="1"/>
  <c r="K21" i="27" s="1"/>
  <c r="J24" i="5"/>
  <c r="K24" i="5" s="1"/>
  <c r="J23" i="5"/>
  <c r="J22" i="5"/>
  <c r="K22" i="5" s="1"/>
  <c r="J21" i="5"/>
  <c r="K21" i="5" s="1"/>
  <c r="J24" i="18"/>
  <c r="K24" i="18" s="1"/>
  <c r="J23" i="18"/>
  <c r="K23" i="18" s="1"/>
  <c r="J22" i="18"/>
  <c r="K22" i="18" s="1"/>
  <c r="J21" i="18"/>
  <c r="K21" i="18" s="1"/>
  <c r="J24" i="19"/>
  <c r="K24" i="19" s="1"/>
  <c r="J23" i="19"/>
  <c r="J22" i="19"/>
  <c r="J21" i="19"/>
  <c r="K21" i="19" s="1"/>
  <c r="J24" i="20"/>
  <c r="K24" i="20" s="1"/>
  <c r="J23" i="20"/>
  <c r="J22" i="20"/>
  <c r="K22" i="20" s="1"/>
  <c r="J21" i="20"/>
  <c r="K21" i="20" s="1"/>
  <c r="J24" i="27"/>
  <c r="K24" i="27" s="1"/>
  <c r="J23" i="27"/>
  <c r="K23" i="27" s="1"/>
  <c r="J22" i="27"/>
  <c r="J24" i="28"/>
  <c r="K24" i="28" s="1"/>
  <c r="J23" i="28"/>
  <c r="K23" i="28" s="1"/>
  <c r="J22" i="28"/>
  <c r="K22" i="28" s="1"/>
  <c r="J24" i="29"/>
  <c r="K24" i="29" s="1"/>
  <c r="J23" i="29"/>
  <c r="K23" i="29" s="1"/>
  <c r="J24" i="30"/>
  <c r="K24" i="30" s="1"/>
  <c r="J23" i="30"/>
  <c r="K23" i="30" s="1"/>
  <c r="J22" i="30"/>
  <c r="K22" i="30" s="1"/>
  <c r="J24" i="31"/>
  <c r="K24" i="31" s="1"/>
  <c r="J23" i="31"/>
  <c r="K23" i="31" s="1"/>
  <c r="J24" i="32"/>
  <c r="K24" i="32" s="1"/>
  <c r="J23" i="32"/>
  <c r="K23" i="32" s="1"/>
  <c r="J22" i="32"/>
  <c r="J21" i="32"/>
  <c r="K21" i="32" s="1"/>
  <c r="J24" i="33"/>
  <c r="K24" i="33" s="1"/>
  <c r="J23" i="33"/>
  <c r="K23" i="33" s="1"/>
  <c r="J22" i="33"/>
  <c r="J24" i="34"/>
  <c r="K24" i="34" s="1"/>
  <c r="J23" i="34"/>
  <c r="K23" i="34" s="1"/>
  <c r="J22" i="34"/>
  <c r="J21" i="34"/>
  <c r="K21" i="34" s="1"/>
  <c r="J24" i="35"/>
  <c r="J23" i="35"/>
  <c r="K23" i="35" s="1"/>
  <c r="J22" i="35"/>
  <c r="K22" i="35" s="1"/>
  <c r="J24" i="37"/>
  <c r="K24" i="37" s="1"/>
  <c r="J23" i="37"/>
  <c r="K23" i="37" s="1"/>
  <c r="J22" i="37"/>
  <c r="K22" i="37" s="1"/>
  <c r="J24" i="38"/>
  <c r="K24" i="38" s="1"/>
  <c r="J23" i="38"/>
  <c r="K23" i="38" s="1"/>
  <c r="J24" i="39"/>
  <c r="K24" i="39" s="1"/>
  <c r="J23" i="39"/>
  <c r="J21" i="39"/>
  <c r="K21" i="39" s="1"/>
  <c r="J24" i="40"/>
  <c r="J23" i="40"/>
  <c r="K23" i="40" s="1"/>
  <c r="J21" i="40"/>
  <c r="K21" i="40" s="1"/>
  <c r="J24" i="41"/>
  <c r="K24" i="41" s="1"/>
  <c r="J23" i="41"/>
  <c r="K23" i="41" s="1"/>
  <c r="J24" i="42"/>
  <c r="K24" i="42" s="1"/>
  <c r="J23" i="42"/>
  <c r="K23" i="42" s="1"/>
  <c r="J24" i="3"/>
  <c r="K24" i="3" s="1"/>
  <c r="J23" i="3"/>
  <c r="J22" i="3"/>
  <c r="K22" i="3" s="1"/>
  <c r="J21" i="3"/>
  <c r="K21" i="3" s="1"/>
  <c r="J11" i="5"/>
  <c r="K11" i="5" s="1"/>
  <c r="J11" i="18"/>
  <c r="J11" i="19"/>
  <c r="K11" i="19" s="1"/>
  <c r="J11" i="20"/>
  <c r="K11" i="20" s="1"/>
  <c r="J11" i="27"/>
  <c r="K11" i="27" s="1"/>
  <c r="J11" i="28"/>
  <c r="J11" i="29"/>
  <c r="K11" i="29" s="1"/>
  <c r="J11" i="30"/>
  <c r="K11" i="30" s="1"/>
  <c r="J11" i="31"/>
  <c r="J11" i="32"/>
  <c r="J11" i="33"/>
  <c r="K11" i="33" s="1"/>
  <c r="J11" i="34"/>
  <c r="K11" i="34" s="1"/>
  <c r="J11" i="35"/>
  <c r="K11" i="35" s="1"/>
  <c r="J11" i="37"/>
  <c r="J11" i="38"/>
  <c r="K11" i="38" s="1"/>
  <c r="J11" i="39"/>
  <c r="J11" i="40"/>
  <c r="K11" i="40" s="1"/>
  <c r="J11" i="41"/>
  <c r="J11" i="42"/>
  <c r="K11" i="42" s="1"/>
  <c r="J11" i="3"/>
  <c r="K11" i="3" s="1"/>
  <c r="J26" i="3" l="1"/>
  <c r="J26" i="42"/>
  <c r="J26" i="41"/>
  <c r="J26" i="38"/>
  <c r="J26" i="35"/>
  <c r="J26" i="30"/>
  <c r="J26" i="33"/>
  <c r="J26" i="39"/>
  <c r="J26" i="32"/>
  <c r="J26" i="31"/>
  <c r="J26" i="29"/>
  <c r="J26" i="28"/>
  <c r="J26" i="27"/>
  <c r="J26" i="20"/>
  <c r="J26" i="19"/>
  <c r="J26" i="18"/>
  <c r="J26" i="5"/>
  <c r="J26" i="40"/>
  <c r="J26" i="37"/>
  <c r="J26" i="34"/>
  <c r="J12" i="5"/>
  <c r="K12" i="5" s="1"/>
  <c r="J12" i="18"/>
  <c r="K12" i="18" s="1"/>
  <c r="J12" i="19"/>
  <c r="K12" i="19" s="1"/>
  <c r="J12" i="20"/>
  <c r="K12" i="20" s="1"/>
  <c r="J12" i="27"/>
  <c r="K12" i="27" s="1"/>
  <c r="J12" i="28"/>
  <c r="K12" i="28" s="1"/>
  <c r="J12" i="29"/>
  <c r="K12" i="29" s="1"/>
  <c r="J12" i="30"/>
  <c r="K12" i="30" s="1"/>
  <c r="J12" i="31"/>
  <c r="K12" i="31" s="1"/>
  <c r="J12" i="32"/>
  <c r="K12" i="32" s="1"/>
  <c r="J12" i="33"/>
  <c r="K12" i="33" s="1"/>
  <c r="J12" i="34"/>
  <c r="K12" i="34" s="1"/>
  <c r="J12" i="35"/>
  <c r="K12" i="35" s="1"/>
  <c r="J12" i="37"/>
  <c r="K12" i="37" s="1"/>
  <c r="J12" i="38"/>
  <c r="K12" i="38" s="1"/>
  <c r="J12" i="39"/>
  <c r="K12" i="39" s="1"/>
  <c r="J12" i="40"/>
  <c r="K12" i="40" s="1"/>
  <c r="J12" i="41"/>
  <c r="K12" i="41" s="1"/>
  <c r="J12" i="42"/>
  <c r="K12" i="42" s="1"/>
  <c r="J12" i="3"/>
  <c r="K12" i="3" s="1"/>
  <c r="D58" i="1"/>
  <c r="D60" i="1" s="1"/>
  <c r="D62" i="1" s="1"/>
  <c r="D64" i="1" s="1"/>
  <c r="G56" i="1" s="1"/>
  <c r="G58" i="1" s="1"/>
  <c r="G60" i="1" s="1"/>
  <c r="G62" i="1" s="1"/>
  <c r="G64" i="1" s="1"/>
  <c r="J56" i="1" s="1"/>
  <c r="J58" i="1" s="1"/>
  <c r="J60" i="1" s="1"/>
  <c r="J62" i="1" s="1"/>
  <c r="J64" i="1" s="1"/>
  <c r="M56" i="1" s="1"/>
  <c r="M58" i="1" s="1"/>
  <c r="M60" i="1" s="1"/>
  <c r="M62" i="1" s="1"/>
  <c r="M64" i="1" s="1"/>
  <c r="D42" i="1"/>
  <c r="D44" i="1" s="1"/>
  <c r="D46" i="1" s="1"/>
  <c r="D48" i="1" s="1"/>
  <c r="G40" i="1" s="1"/>
  <c r="G42" i="1" s="1"/>
  <c r="G44" i="1" s="1"/>
  <c r="G46" i="1" s="1"/>
  <c r="G48" i="1" s="1"/>
  <c r="J40" i="1" s="1"/>
  <c r="J42" i="1" s="1"/>
  <c r="J44" i="1" s="1"/>
  <c r="J46" i="1" s="1"/>
  <c r="J48" i="1" s="1"/>
  <c r="M40" i="1" s="1"/>
  <c r="M42" i="1" s="1"/>
  <c r="M44" i="1" s="1"/>
  <c r="M46" i="1" s="1"/>
  <c r="M48" i="1" s="1"/>
  <c r="J28" i="33" l="1"/>
  <c r="K28" i="33" s="1"/>
  <c r="K26" i="33"/>
  <c r="J28" i="20"/>
  <c r="K28" i="20" s="1"/>
  <c r="K26" i="20"/>
  <c r="J28" i="30"/>
  <c r="K28" i="30" s="1"/>
  <c r="K26" i="30"/>
  <c r="J28" i="27"/>
  <c r="K28" i="27" s="1"/>
  <c r="K26" i="27"/>
  <c r="J28" i="35"/>
  <c r="K28" i="35" s="1"/>
  <c r="K26" i="35"/>
  <c r="J28" i="19"/>
  <c r="K28" i="19" s="1"/>
  <c r="K26" i="19"/>
  <c r="J28" i="34"/>
  <c r="K28" i="34" s="1"/>
  <c r="K26" i="34"/>
  <c r="J28" i="28"/>
  <c r="K28" i="28" s="1"/>
  <c r="K26" i="28"/>
  <c r="J28" i="38"/>
  <c r="K28" i="38" s="1"/>
  <c r="K26" i="38"/>
  <c r="J28" i="18"/>
  <c r="K28" i="18" s="1"/>
  <c r="K26" i="18"/>
  <c r="J28" i="39"/>
  <c r="K28" i="39" s="1"/>
  <c r="K26" i="39"/>
  <c r="J28" i="37"/>
  <c r="K28" i="37" s="1"/>
  <c r="K26" i="37"/>
  <c r="J28" i="29"/>
  <c r="K28" i="29" s="1"/>
  <c r="K26" i="29"/>
  <c r="J28" i="41"/>
  <c r="K28" i="41" s="1"/>
  <c r="K26" i="41"/>
  <c r="J28" i="40"/>
  <c r="K28" i="40" s="1"/>
  <c r="K26" i="40"/>
  <c r="J28" i="31"/>
  <c r="K28" i="31" s="1"/>
  <c r="K26" i="31"/>
  <c r="J28" i="42"/>
  <c r="K28" i="42" s="1"/>
  <c r="K26" i="42"/>
  <c r="J28" i="5"/>
  <c r="K28" i="5" s="1"/>
  <c r="K26" i="5"/>
  <c r="J28" i="32"/>
  <c r="K28" i="32" s="1"/>
  <c r="K26" i="32"/>
  <c r="J28" i="3"/>
  <c r="K28" i="3" s="1"/>
  <c r="K26" i="3"/>
  <c r="J14" i="42"/>
  <c r="J14" i="39"/>
  <c r="J14" i="40"/>
  <c r="J14" i="41"/>
  <c r="J14" i="38"/>
  <c r="J14" i="37"/>
  <c r="J14" i="32"/>
  <c r="J14" i="33"/>
  <c r="J14" i="34"/>
  <c r="J14" i="35"/>
  <c r="J16" i="32" l="1"/>
  <c r="K16" i="32" s="1"/>
  <c r="K14" i="32"/>
  <c r="J16" i="37"/>
  <c r="K16" i="37" s="1"/>
  <c r="K14" i="37"/>
  <c r="J16" i="38"/>
  <c r="K16" i="38" s="1"/>
  <c r="K14" i="38"/>
  <c r="J16" i="41"/>
  <c r="K16" i="41" s="1"/>
  <c r="K14" i="41"/>
  <c r="J16" i="33"/>
  <c r="K16" i="33" s="1"/>
  <c r="K14" i="33"/>
  <c r="J16" i="35"/>
  <c r="K16" i="35" s="1"/>
  <c r="K14" i="35"/>
  <c r="J16" i="39"/>
  <c r="K16" i="39" s="1"/>
  <c r="K14" i="39"/>
  <c r="J16" i="40"/>
  <c r="K16" i="40" s="1"/>
  <c r="K14" i="40"/>
  <c r="J16" i="34"/>
  <c r="K16" i="34" s="1"/>
  <c r="K14" i="34"/>
  <c r="J16" i="42"/>
  <c r="K16" i="42" s="1"/>
  <c r="K14" i="42"/>
  <c r="J14" i="30"/>
  <c r="J14" i="27"/>
  <c r="J14" i="28"/>
  <c r="J14" i="29"/>
  <c r="J14" i="31"/>
  <c r="J14" i="20"/>
  <c r="J14" i="19"/>
  <c r="J14" i="18"/>
  <c r="J14" i="5"/>
  <c r="J16" i="27" l="1"/>
  <c r="K16" i="27" s="1"/>
  <c r="K14" i="27"/>
  <c r="J16" i="5"/>
  <c r="K16" i="5" s="1"/>
  <c r="K14" i="5"/>
  <c r="J16" i="30"/>
  <c r="K16" i="30" s="1"/>
  <c r="K14" i="30"/>
  <c r="J16" i="18"/>
  <c r="K16" i="18" s="1"/>
  <c r="K14" i="18"/>
  <c r="J16" i="19"/>
  <c r="K16" i="19" s="1"/>
  <c r="K14" i="19"/>
  <c r="J16" i="29"/>
  <c r="K16" i="29" s="1"/>
  <c r="K14" i="29"/>
  <c r="J16" i="28"/>
  <c r="K16" i="28" s="1"/>
  <c r="K14" i="28"/>
  <c r="J16" i="20"/>
  <c r="K16" i="20" s="1"/>
  <c r="K14" i="20"/>
  <c r="J16" i="31"/>
  <c r="K16" i="31" s="1"/>
  <c r="K14" i="31"/>
  <c r="J14" i="3"/>
  <c r="J16" i="3" l="1"/>
  <c r="K16" i="3" s="1"/>
  <c r="K14" i="3"/>
  <c r="N60" i="1"/>
  <c r="K58" i="1"/>
  <c r="N40" i="1"/>
  <c r="H60" i="1"/>
  <c r="H62" i="1"/>
  <c r="N56" i="1"/>
  <c r="N62" i="1"/>
  <c r="K62" i="1"/>
  <c r="K56" i="1"/>
  <c r="K60" i="1"/>
  <c r="N58" i="1"/>
  <c r="H58" i="1"/>
  <c r="K64" i="1"/>
  <c r="H64" i="1"/>
  <c r="N64" i="1"/>
  <c r="H56" i="1"/>
  <c r="N42" i="1"/>
  <c r="H44" i="1"/>
  <c r="N48" i="1"/>
  <c r="K48" i="1"/>
  <c r="K44" i="1"/>
  <c r="K42" i="1"/>
  <c r="K40" i="1"/>
  <c r="H48" i="1"/>
  <c r="H40" i="1"/>
  <c r="N44" i="1"/>
  <c r="H42" i="1"/>
  <c r="K46" i="1"/>
  <c r="H46" i="1" l="1"/>
  <c r="N46" i="1"/>
  <c r="E46" i="1"/>
  <c r="E40" i="1"/>
  <c r="E48" i="1"/>
  <c r="E42" i="1"/>
  <c r="E44" i="1"/>
  <c r="E60" i="1"/>
  <c r="E64" i="1"/>
  <c r="E62" i="1"/>
  <c r="E58" i="1"/>
  <c r="E56" i="1"/>
</calcChain>
</file>

<file path=xl/sharedStrings.xml><?xml version="1.0" encoding="utf-8"?>
<sst xmlns="http://schemas.openxmlformats.org/spreadsheetml/2006/main" count="822" uniqueCount="84">
  <si>
    <t>Prisforslag til opsætning af gipslofter på skinnesystem</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</si>
  <si>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</si>
  <si>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</si>
  <si>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</si>
  <si>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</si>
  <si>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</si>
  <si>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</si>
  <si>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</si>
  <si>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Disse priser er baseret på:</t>
  </si>
  <si>
    <t xml:space="preserve">- at der kun er 0,75 stk. strop pr. kvm. </t>
  </si>
  <si>
    <t>- at vægskinnen er fast gjort pr. 60 cm eller derover.</t>
  </si>
  <si>
    <t>- at bæreprofiler opsættes pr. 120 cm eller derover.</t>
  </si>
  <si>
    <t>- at montageprofiler opsættes pr. 40 cm eller derover.</t>
  </si>
  <si>
    <t>- at der kun monteres ét lag gips. (for to lag se skema 2, neden under)</t>
  </si>
  <si>
    <t>- at der ikke er nogle udskæringer. (er dette tilfældet se skema 3)</t>
  </si>
  <si>
    <t>- I priserne er der indeholdt 2 gange stillads, hvis arbejdsgangen nødvendig gøre mere stillads eller brug af lift skal dette tillægges prisen.</t>
  </si>
  <si>
    <t>- Der er IKKE medregnet højdetillæg. Højdetillæget på 0,5% tilkommer arbejde fra 4,2 m til 6,0 m højde og øges med yderligere 0,5% for hver påbegyndt 1,8 m derover.</t>
  </si>
  <si>
    <t>- Der er heller ikke medregnet skråsnit i randarealet, fugning, distance profiler, vinkler mm. Disse priser skal findes særskilt i prislisten.</t>
  </si>
  <si>
    <t>- Vær opmærksom på at det er den samlet tildelte loft mængde der afgøre hvilken kolonne priserne skal tages i.</t>
  </si>
  <si>
    <t>- Arbejder du i et område som tilkommer Zonetillæg skal alle priserne tilskrives 3%, Se Bygningsoverenskomsten</t>
  </si>
  <si>
    <t>Gipsloft på skinnesystem med ét lag alm. gips.</t>
  </si>
  <si>
    <t>Skema 1</t>
  </si>
  <si>
    <t>Regnskabs nummer</t>
  </si>
  <si>
    <t>t.o.m 100 m2</t>
  </si>
  <si>
    <t>t.o.m 300 m2</t>
  </si>
  <si>
    <t>t.o.m 650 m2</t>
  </si>
  <si>
    <t>over 650 m2</t>
  </si>
  <si>
    <t>Rum størelse</t>
  </si>
  <si>
    <t>5 kvm</t>
  </si>
  <si>
    <t>kr/m2</t>
  </si>
  <si>
    <t>15 kvm</t>
  </si>
  <si>
    <t>25 kvm</t>
  </si>
  <si>
    <t>50 kvm</t>
  </si>
  <si>
    <t>100 kvm</t>
  </si>
  <si>
    <t>Gipsloft på skinnesystem med to lag alm. gips.</t>
  </si>
  <si>
    <t>Skema 2</t>
  </si>
  <si>
    <t>Skema 3</t>
  </si>
  <si>
    <t>Kode</t>
  </si>
  <si>
    <t>Udskæringer</t>
  </si>
  <si>
    <t>pris</t>
  </si>
  <si>
    <t>pr. lag</t>
  </si>
  <si>
    <t>070341A</t>
  </si>
  <si>
    <t>t.o.m.</t>
  </si>
  <si>
    <r>
      <t>50 cm</t>
    </r>
    <r>
      <rPr>
        <vertAlign val="superscript"/>
        <sz val="11"/>
        <color indexed="8"/>
        <rFont val="Calibri"/>
        <family val="2"/>
      </rPr>
      <t>2</t>
    </r>
  </si>
  <si>
    <t>pr/stk</t>
  </si>
  <si>
    <t>070341B</t>
  </si>
  <si>
    <r>
      <t>300 cm</t>
    </r>
    <r>
      <rPr>
        <vertAlign val="superscript"/>
        <sz val="11"/>
        <color indexed="8"/>
        <rFont val="Calibri"/>
        <family val="2"/>
      </rPr>
      <t>2</t>
    </r>
  </si>
  <si>
    <t>070341C</t>
  </si>
  <si>
    <r>
      <t>1200 cm</t>
    </r>
    <r>
      <rPr>
        <vertAlign val="superscript"/>
        <sz val="11"/>
        <color indexed="8"/>
        <rFont val="Calibri"/>
        <family val="2"/>
      </rPr>
      <t>2</t>
    </r>
  </si>
  <si>
    <t>070341D</t>
  </si>
  <si>
    <r>
      <t>15000 cm</t>
    </r>
    <r>
      <rPr>
        <vertAlign val="superscript"/>
        <sz val="11"/>
        <color indexed="8"/>
        <rFont val="Calibri"/>
        <family val="2"/>
      </rPr>
      <t>2</t>
    </r>
  </si>
  <si>
    <t>070341E</t>
  </si>
  <si>
    <t>over</t>
  </si>
  <si>
    <t>pr/m</t>
  </si>
  <si>
    <t>Udskæringer i færdig behandlet plader tillægges 15%</t>
  </si>
  <si>
    <t>Runde udskæringer der fortages med bor, skal betales efter bestemmelserne i 10.01</t>
  </si>
  <si>
    <t xml:space="preserve">REGNSKABS NUMMER </t>
  </si>
  <si>
    <t>GIPS LOFT PÅ SKINNESYSTEM.</t>
  </si>
  <si>
    <t xml:space="preserve">Dette regnskab er lavet efter </t>
  </si>
  <si>
    <t>overenskomsten.</t>
  </si>
  <si>
    <t>Rum størrelse</t>
  </si>
  <si>
    <t>Kvm</t>
  </si>
  <si>
    <t>Gradueringen er t.o.m</t>
  </si>
  <si>
    <t>kvm</t>
  </si>
  <si>
    <t>Gipsloft på skinnesystem med ét lag skinner og ét lag alm. gips.</t>
  </si>
  <si>
    <t>Tekst</t>
  </si>
  <si>
    <t>Pris</t>
  </si>
  <si>
    <t>I alt</t>
  </si>
  <si>
    <t>070302A</t>
  </si>
  <si>
    <t>Gipsplader t.o.m. 1200 x 2400 mm, t.o.m. 13 mm tykkelse</t>
  </si>
  <si>
    <t>070313</t>
  </si>
  <si>
    <t>Fladetillæg, pr. stk.</t>
  </si>
  <si>
    <t>Totalt for denne type loft</t>
  </si>
  <si>
    <t>Kvardrat meter prisen</t>
  </si>
  <si>
    <t>070314A</t>
  </si>
  <si>
    <t>Ekstra lag gips, sammen med første lag gips, pr. m2</t>
  </si>
  <si>
    <t>070314B</t>
  </si>
  <si>
    <t>Fladetillæg for ekstra laget, pr. stk</t>
  </si>
  <si>
    <t>070302B</t>
  </si>
  <si>
    <t>070302C</t>
  </si>
  <si>
    <t>Gradueringen er over</t>
  </si>
  <si>
    <t>070302D</t>
  </si>
  <si>
    <t>Dette ark må KUN opdateres via det selvstændige regneark "Prislistetillæg"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</si>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</sst>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24">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rgb="FF00B050"/>
      <name val="Verdana"/>
      <family val="2"/>
    </font>
    <font>
      <sz val="10"/>
      <color theme="9" tint="-0.249977111117893"/>
      <name val="Verdana"/>
      <family val="2"/>
    </font>
    <font>
      <sz val="10"/>
      <color theme="3"/>
      <name val="Arial"/>
      <family val="2"/>
    </font>
    <font>
      <sz val="10"/>
      <color theme="3"/>
      <name val="Verdana"/>
      <family val="2"/>
    </font>
    <font>
      <vertAlign val="superscript"/>
      <sz val="11"/>
      <color indexed="8"/>
      <name val="Calibri"/>
      <family val="2"/>
    </font>
    <font>
      <b/>
      <i/>
      <sz val="10"/>
      <name val="Arial"/>
      <family val="2"/>
    </font>
    <font>
      <b/>
      <i/>
      <sz val="10"/>
      <color theme="1"/>
      <name val="Verdana"/>
      <family val="2"/>
    </font>
    <font>
      <b/>
      <sz val="20"/>
      <color theme="1"/>
      <name val="Verdana"/>
      <family val="2"/>
    </font>
    <font>
      <u/>
      <sz val="10"/>
      <color theme="10"/>
      <name val="Verdana"/>
      <family val="2"/>
    </font>
    <font>
      <u/>
      <sz val="10"/>
      <color rgb="FFFF0000"/>
      <name val="Verdana"/>
      <family val="2"/>
    </font>
    <font>
      <u/>
      <sz val="10"/>
      <color rgb="FF00B050"/>
      <name val="Verdana"/>
      <family val="2"/>
    </font>
    <font>
      <u/>
      <sz val="10"/>
      <color rgb="FF1F497D"/>
      <name val="Verdana"/>
      <family val="2"/>
    </font>
    <font>
      <u/>
      <sz val="10"/>
      <color rgb="FFE26B0A"/>
      <name val="Verdana"/>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9" tint="-0.249977111117893"/>
        <bgColor indexed="64"/>
      </patternFill>
    </fill>
  </fills>
  <borders count="4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1" fillId="0" borderId="0"/>
    <xf numFmtId="164" fontId="8" fillId="0" borderId="0" applyFont="0" applyFill="0" applyBorder="0" applyAlignment="0" applyProtection="0"/>
    <xf numFmtId="0" fontId="19" fillId="0" borderId="0" applyNumberFormat="0" applyFill="0" applyBorder="0" applyAlignment="0" applyProtection="0"/>
  </cellStyleXfs>
  <cellXfs count="193">
    <xf numFmtId="0" fontId="0" fillId="0" borderId="0" xfId="0"/>
    <xf numFmtId="0" fontId="1" fillId="0" borderId="0" xfId="1"/>
    <xf numFmtId="0" fontId="0" fillId="0" borderId="2" xfId="0" applyBorder="1"/>
    <xf numFmtId="0" fontId="0" fillId="0" borderId="5" xfId="0" applyBorder="1"/>
    <xf numFmtId="0" fontId="0" fillId="0" borderId="7" xfId="0" applyBorder="1"/>
    <xf numFmtId="49" fontId="0" fillId="0" borderId="0" xfId="0" applyNumberFormat="1" applyAlignment="1">
      <alignment horizontal="left" wrapText="1"/>
    </xf>
    <xf numFmtId="0" fontId="0" fillId="0" borderId="0" xfId="0" applyAlignment="1">
      <alignment horizontal="left" wrapText="1"/>
    </xf>
    <xf numFmtId="0" fontId="1" fillId="0" borderId="2" xfId="1" applyBorder="1"/>
    <xf numFmtId="0" fontId="6" fillId="0" borderId="2" xfId="1" applyFont="1" applyBorder="1"/>
    <xf numFmtId="0" fontId="2" fillId="0" borderId="2" xfId="1" applyFont="1" applyBorder="1"/>
    <xf numFmtId="0" fontId="4" fillId="0" borderId="2" xfId="1" applyFont="1" applyBorder="1"/>
    <xf numFmtId="0" fontId="3" fillId="0" borderId="2" xfId="1" applyFont="1" applyBorder="1"/>
    <xf numFmtId="0" fontId="5" fillId="0" borderId="2" xfId="1" applyFont="1" applyBorder="1"/>
    <xf numFmtId="0" fontId="1" fillId="0" borderId="2" xfId="1" applyBorder="1" applyAlignment="1">
      <alignment vertical="center"/>
    </xf>
    <xf numFmtId="0" fontId="1" fillId="0" borderId="4" xfId="1" applyBorder="1"/>
    <xf numFmtId="0" fontId="6" fillId="0" borderId="4" xfId="1" applyFont="1" applyBorder="1"/>
    <xf numFmtId="0" fontId="1" fillId="0" borderId="6" xfId="1" applyBorder="1"/>
    <xf numFmtId="0" fontId="1" fillId="0" borderId="6" xfId="1" applyBorder="1" applyAlignment="1">
      <alignment vertical="center" wrapText="1"/>
    </xf>
    <xf numFmtId="0" fontId="6" fillId="0" borderId="7" xfId="1" applyFont="1" applyBorder="1"/>
    <xf numFmtId="0" fontId="1" fillId="0" borderId="8" xfId="1" applyBorder="1"/>
    <xf numFmtId="0" fontId="1" fillId="0" borderId="9" xfId="1" applyBorder="1"/>
    <xf numFmtId="0" fontId="2" fillId="0" borderId="9" xfId="1" applyFont="1" applyBorder="1"/>
    <xf numFmtId="0" fontId="6" fillId="0" borderId="10" xfId="1" applyFont="1" applyBorder="1"/>
    <xf numFmtId="49" fontId="0" fillId="0" borderId="0" xfId="0" applyNumberFormat="1" applyAlignment="1">
      <alignment wrapText="1"/>
    </xf>
    <xf numFmtId="49" fontId="0" fillId="0" borderId="6" xfId="0" applyNumberFormat="1" applyBorder="1"/>
    <xf numFmtId="164" fontId="0" fillId="0" borderId="2" xfId="2" applyFont="1" applyBorder="1"/>
    <xf numFmtId="49" fontId="0" fillId="0" borderId="8" xfId="0" applyNumberFormat="1" applyBorder="1"/>
    <xf numFmtId="0" fontId="0" fillId="2" borderId="14" xfId="0" applyFill="1" applyBorder="1"/>
    <xf numFmtId="0" fontId="0" fillId="2" borderId="13" xfId="0" applyFill="1" applyBorder="1"/>
    <xf numFmtId="164" fontId="0" fillId="0" borderId="19" xfId="2" applyFont="1"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164" fontId="0" fillId="0" borderId="12" xfId="2" applyFont="1" applyBorder="1"/>
    <xf numFmtId="0" fontId="2" fillId="0" borderId="2" xfId="1" applyFont="1" applyBorder="1" applyAlignment="1">
      <alignment horizontal="center" vertical="center" wrapText="1"/>
    </xf>
    <xf numFmtId="0" fontId="6" fillId="0" borderId="2" xfId="1" applyFont="1" applyBorder="1" applyAlignment="1">
      <alignment horizontal="center" wrapText="1"/>
    </xf>
    <xf numFmtId="2" fontId="2" fillId="0" borderId="2" xfId="1" applyNumberFormat="1" applyFont="1" applyBorder="1"/>
    <xf numFmtId="2" fontId="6" fillId="0" borderId="2" xfId="1" applyNumberFormat="1" applyFont="1" applyBorder="1"/>
    <xf numFmtId="2" fontId="6" fillId="0" borderId="9" xfId="1" applyNumberFormat="1" applyFont="1" applyBorder="1"/>
    <xf numFmtId="0" fontId="10" fillId="0" borderId="2" xfId="1" applyFont="1" applyBorder="1"/>
    <xf numFmtId="0" fontId="10" fillId="0" borderId="2" xfId="1" applyFont="1" applyBorder="1" applyAlignment="1">
      <alignment horizontal="center" wrapText="1"/>
    </xf>
    <xf numFmtId="0" fontId="11" fillId="0" borderId="2" xfId="0" applyFont="1" applyBorder="1"/>
    <xf numFmtId="2" fontId="10" fillId="0" borderId="2" xfId="1" applyNumberFormat="1" applyFont="1" applyBorder="1"/>
    <xf numFmtId="0" fontId="10" fillId="0" borderId="9" xfId="1" applyFont="1" applyBorder="1"/>
    <xf numFmtId="2" fontId="10" fillId="0" borderId="9" xfId="1" applyNumberFormat="1" applyFont="1" applyBorder="1"/>
    <xf numFmtId="0" fontId="12" fillId="0" borderId="7" xfId="0" applyFont="1" applyBorder="1"/>
    <xf numFmtId="0" fontId="12" fillId="0" borderId="2" xfId="0" applyFont="1" applyBorder="1"/>
    <xf numFmtId="2" fontId="2" fillId="0" borderId="9" xfId="1" applyNumberFormat="1" applyFont="1" applyBorder="1"/>
    <xf numFmtId="0" fontId="13" fillId="0" borderId="2" xfId="1" applyFont="1" applyBorder="1"/>
    <xf numFmtId="0" fontId="13" fillId="0" borderId="9" xfId="1" applyFont="1" applyBorder="1"/>
    <xf numFmtId="0" fontId="13" fillId="0" borderId="2" xfId="1" applyFont="1" applyBorder="1" applyAlignment="1">
      <alignment horizontal="center" wrapText="1"/>
    </xf>
    <xf numFmtId="0" fontId="14" fillId="0" borderId="2" xfId="0" applyFont="1" applyBorder="1"/>
    <xf numFmtId="2" fontId="13" fillId="0" borderId="2" xfId="1" applyNumberFormat="1" applyFont="1" applyBorder="1"/>
    <xf numFmtId="2" fontId="13" fillId="0" borderId="9" xfId="1" applyNumberFormat="1" applyFont="1" applyBorder="1"/>
    <xf numFmtId="0" fontId="0" fillId="0" borderId="6" xfId="0" applyBorder="1"/>
    <xf numFmtId="0" fontId="0" fillId="2" borderId="12" xfId="0" applyFill="1" applyBorder="1"/>
    <xf numFmtId="164" fontId="0" fillId="0" borderId="20" xfId="2" applyFont="1" applyBorder="1"/>
    <xf numFmtId="164" fontId="0" fillId="0" borderId="0" xfId="2" applyFont="1"/>
    <xf numFmtId="164" fontId="0" fillId="0" borderId="9" xfId="2" applyFont="1" applyBorder="1"/>
    <xf numFmtId="0" fontId="16" fillId="0" borderId="3" xfId="1" applyFont="1" applyBorder="1" applyAlignment="1">
      <alignment horizontal="center" vertical="center"/>
    </xf>
    <xf numFmtId="164" fontId="0" fillId="0" borderId="11" xfId="2" applyFont="1" applyBorder="1"/>
    <xf numFmtId="164" fontId="0" fillId="2" borderId="26" xfId="2" applyFont="1" applyFill="1" applyBorder="1"/>
    <xf numFmtId="0" fontId="7" fillId="0" borderId="0" xfId="0" applyFont="1" applyAlignment="1">
      <alignment horizontal="center"/>
    </xf>
    <xf numFmtId="0" fontId="9" fillId="0" borderId="0" xfId="0" applyFont="1"/>
    <xf numFmtId="49" fontId="9" fillId="0" borderId="0" xfId="0" applyNumberFormat="1" applyFont="1"/>
    <xf numFmtId="0" fontId="0" fillId="0" borderId="0" xfId="0" applyAlignment="1">
      <alignment horizontal="center"/>
    </xf>
    <xf numFmtId="0" fontId="0" fillId="0" borderId="0" xfId="0" applyAlignment="1">
      <alignment horizontal="right"/>
    </xf>
    <xf numFmtId="164" fontId="0" fillId="0" borderId="27" xfId="2" applyFont="1" applyBorder="1"/>
    <xf numFmtId="0" fontId="0" fillId="2" borderId="18" xfId="0" applyFill="1" applyBorder="1" applyAlignment="1">
      <alignment horizontal="center"/>
    </xf>
    <xf numFmtId="0" fontId="0" fillId="2" borderId="28" xfId="0" applyFill="1" applyBorder="1" applyAlignment="1">
      <alignment horizontal="center"/>
    </xf>
    <xf numFmtId="0" fontId="9" fillId="3" borderId="16" xfId="0" applyFont="1" applyFill="1" applyBorder="1" applyAlignment="1">
      <alignment horizontal="center"/>
    </xf>
    <xf numFmtId="0" fontId="9" fillId="4" borderId="16" xfId="0" applyFont="1" applyFill="1" applyBorder="1" applyAlignment="1">
      <alignment horizontal="center"/>
    </xf>
    <xf numFmtId="0" fontId="9" fillId="5" borderId="16" xfId="0" applyFont="1" applyFill="1" applyBorder="1" applyAlignment="1">
      <alignment horizontal="center"/>
    </xf>
    <xf numFmtId="0" fontId="9" fillId="6" borderId="16" xfId="0" applyFont="1" applyFill="1" applyBorder="1" applyAlignment="1">
      <alignment horizontal="center"/>
    </xf>
    <xf numFmtId="0" fontId="0" fillId="0" borderId="11" xfId="0" applyBorder="1" applyAlignment="1">
      <alignment horizontal="left"/>
    </xf>
    <xf numFmtId="0" fontId="0" fillId="0" borderId="35" xfId="0" applyBorder="1"/>
    <xf numFmtId="49" fontId="0" fillId="0" borderId="24" xfId="0" applyNumberFormat="1" applyBorder="1"/>
    <xf numFmtId="164" fontId="0" fillId="2" borderId="7" xfId="2" applyFont="1" applyFill="1" applyBorder="1"/>
    <xf numFmtId="0" fontId="0" fillId="0" borderId="2" xfId="0" applyBorder="1" applyAlignment="1">
      <alignment horizontal="left"/>
    </xf>
    <xf numFmtId="0" fontId="0" fillId="0" borderId="14" xfId="0" applyBorder="1"/>
    <xf numFmtId="0" fontId="0" fillId="0" borderId="25" xfId="0" applyBorder="1" applyAlignment="1">
      <alignment horizontal="left"/>
    </xf>
    <xf numFmtId="164" fontId="0" fillId="0" borderId="25" xfId="2" applyFont="1" applyBorder="1"/>
    <xf numFmtId="0" fontId="0" fillId="0" borderId="36" xfId="0" applyBorder="1"/>
    <xf numFmtId="0" fontId="0" fillId="0" borderId="29" xfId="0" applyBorder="1" applyAlignment="1">
      <alignment horizontal="center"/>
    </xf>
    <xf numFmtId="0" fontId="0" fillId="0" borderId="37" xfId="0" applyBorder="1" applyAlignment="1">
      <alignment horizontal="left"/>
    </xf>
    <xf numFmtId="0" fontId="0" fillId="0" borderId="37" xfId="0" applyBorder="1" applyAlignment="1">
      <alignment horizontal="center"/>
    </xf>
    <xf numFmtId="0" fontId="0" fillId="0" borderId="1" xfId="0" applyBorder="1"/>
    <xf numFmtId="0" fontId="0" fillId="0" borderId="32" xfId="0" applyBorder="1" applyAlignment="1">
      <alignment horizontal="center"/>
    </xf>
    <xf numFmtId="0" fontId="0" fillId="0" borderId="41" xfId="0" applyBorder="1"/>
    <xf numFmtId="0" fontId="0" fillId="0" borderId="41" xfId="0" applyBorder="1" applyAlignment="1">
      <alignment horizontal="center"/>
    </xf>
    <xf numFmtId="0" fontId="0" fillId="0" borderId="33" xfId="0" applyBorder="1"/>
    <xf numFmtId="0" fontId="17" fillId="0" borderId="45" xfId="0" applyFont="1" applyBorder="1" applyAlignment="1">
      <alignment vertical="center"/>
    </xf>
    <xf numFmtId="164" fontId="0" fillId="2" borderId="5" xfId="2" applyFont="1" applyFill="1" applyBorder="1"/>
    <xf numFmtId="0" fontId="10" fillId="0" borderId="2" xfId="1" applyFont="1" applyBorder="1" applyAlignment="1">
      <alignment horizontal="center" vertical="center" wrapText="1"/>
    </xf>
    <xf numFmtId="0" fontId="10" fillId="0" borderId="2" xfId="1" applyFont="1" applyBorder="1" applyAlignment="1">
      <alignment vertical="center"/>
    </xf>
    <xf numFmtId="0" fontId="13" fillId="0" borderId="2" xfId="1" applyFont="1" applyBorder="1" applyAlignment="1">
      <alignment vertical="center"/>
    </xf>
    <xf numFmtId="0" fontId="13" fillId="0" borderId="2" xfId="1" applyFont="1" applyBorder="1" applyAlignment="1">
      <alignment horizontal="center" vertical="center" wrapText="1"/>
    </xf>
    <xf numFmtId="0" fontId="6" fillId="0" borderId="2" xfId="1" applyFont="1" applyBorder="1" applyAlignment="1">
      <alignment vertical="center"/>
    </xf>
    <xf numFmtId="0" fontId="6" fillId="0" borderId="2" xfId="1" applyFont="1" applyBorder="1" applyAlignment="1">
      <alignment horizontal="center" vertical="center" wrapText="1"/>
    </xf>
    <xf numFmtId="0" fontId="0" fillId="2" borderId="32" xfId="0" applyFill="1" applyBorder="1" applyAlignment="1">
      <alignment horizontal="center"/>
    </xf>
    <xf numFmtId="0" fontId="0" fillId="2" borderId="29" xfId="0" applyFill="1" applyBorder="1" applyAlignment="1">
      <alignment horizontal="center"/>
    </xf>
    <xf numFmtId="164" fontId="0" fillId="0" borderId="46" xfId="2" applyFont="1" applyBorder="1"/>
    <xf numFmtId="0" fontId="0" fillId="0" borderId="44" xfId="0" applyBorder="1"/>
    <xf numFmtId="164" fontId="0" fillId="0" borderId="0" xfId="2" applyFont="1" applyBorder="1"/>
    <xf numFmtId="0" fontId="0" fillId="0" borderId="18" xfId="0" applyBorder="1" applyAlignment="1">
      <alignment horizontal="center"/>
    </xf>
    <xf numFmtId="2" fontId="0" fillId="0" borderId="28" xfId="2" applyNumberFormat="1" applyFont="1" applyBorder="1" applyAlignment="1">
      <alignment horizontal="center"/>
    </xf>
    <xf numFmtId="49" fontId="0" fillId="0" borderId="40" xfId="0" applyNumberFormat="1" applyBorder="1"/>
    <xf numFmtId="0" fontId="0" fillId="0" borderId="18" xfId="0" applyBorder="1"/>
    <xf numFmtId="0" fontId="0" fillId="0" borderId="28" xfId="0" applyBorder="1" applyAlignment="1">
      <alignment horizontal="center"/>
    </xf>
    <xf numFmtId="0" fontId="0" fillId="0" borderId="1" xfId="0" applyBorder="1" applyAlignment="1">
      <alignment horizontal="center"/>
    </xf>
    <xf numFmtId="164" fontId="0" fillId="0" borderId="48" xfId="2" applyFont="1" applyBorder="1"/>
    <xf numFmtId="164" fontId="0" fillId="0" borderId="28" xfId="2" applyFont="1" applyBorder="1"/>
    <xf numFmtId="0" fontId="20" fillId="0" borderId="2" xfId="3" applyFont="1" applyBorder="1"/>
    <xf numFmtId="0" fontId="21" fillId="0" borderId="2" xfId="3" applyFont="1" applyBorder="1"/>
    <xf numFmtId="0" fontId="22" fillId="0" borderId="2" xfId="3" applyFont="1" applyBorder="1"/>
    <xf numFmtId="0" fontId="23" fillId="0" borderId="2" xfId="3" applyFont="1" applyBorder="1"/>
    <xf numFmtId="0" fontId="20" fillId="0" borderId="9" xfId="3" applyFont="1" applyBorder="1"/>
    <xf numFmtId="0" fontId="21" fillId="0" borderId="9" xfId="3" applyFont="1" applyBorder="1"/>
    <xf numFmtId="0" fontId="22" fillId="0" borderId="9" xfId="3" applyFont="1" applyBorder="1"/>
    <xf numFmtId="0" fontId="23" fillId="0" borderId="9" xfId="3" applyFont="1" applyBorder="1"/>
    <xf numFmtId="49" fontId="0" fillId="0" borderId="0" xfId="0" applyNumberFormat="1" applyAlignment="1">
      <alignment horizontal="left" wrapText="1"/>
    </xf>
    <xf numFmtId="0" fontId="7" fillId="0" borderId="0" xfId="0" applyFont="1" applyAlignment="1">
      <alignment horizontal="center"/>
    </xf>
    <xf numFmtId="0" fontId="18"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49" fontId="0" fillId="0" borderId="15" xfId="0" applyNumberFormat="1" applyBorder="1" applyAlignment="1">
      <alignment horizontal="center" wrapText="1"/>
    </xf>
    <xf numFmtId="49" fontId="0" fillId="0" borderId="16" xfId="0" applyNumberFormat="1" applyBorder="1" applyAlignment="1">
      <alignment horizontal="center" wrapText="1"/>
    </xf>
    <xf numFmtId="49" fontId="0" fillId="0" borderId="17" xfId="0" applyNumberFormat="1" applyBorder="1" applyAlignment="1">
      <alignment horizontal="center" wrapText="1"/>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xf>
    <xf numFmtId="0" fontId="0" fillId="0" borderId="40" xfId="0" applyBorder="1" applyAlignment="1">
      <alignment horizontal="center"/>
    </xf>
    <xf numFmtId="0" fontId="0" fillId="0" borderId="34" xfId="0"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30" xfId="0" applyBorder="1" applyAlignment="1">
      <alignment horizontal="center"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wrapText="1"/>
    </xf>
    <xf numFmtId="0" fontId="0" fillId="0" borderId="0" xfId="0" applyAlignment="1">
      <alignment horizontal="center" wrapText="1"/>
    </xf>
    <xf numFmtId="0" fontId="0" fillId="0" borderId="26" xfId="0" applyBorder="1" applyAlignment="1">
      <alignment horizontal="center" wrapText="1"/>
    </xf>
    <xf numFmtId="0" fontId="0" fillId="0" borderId="30" xfId="0" applyBorder="1" applyAlignment="1">
      <alignment horizontal="center" wrapText="1"/>
    </xf>
    <xf numFmtId="0" fontId="0" fillId="0" borderId="1" xfId="0" applyBorder="1" applyAlignment="1">
      <alignment horizontal="center" wrapText="1"/>
    </xf>
    <xf numFmtId="0" fontId="0" fillId="0" borderId="29" xfId="0" applyBorder="1" applyAlignment="1">
      <alignment horizontal="center" wrapText="1"/>
    </xf>
    <xf numFmtId="0" fontId="0" fillId="0" borderId="25" xfId="0"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164" fontId="0" fillId="0" borderId="22" xfId="2" applyFont="1" applyBorder="1" applyAlignment="1">
      <alignment horizontal="center"/>
    </xf>
    <xf numFmtId="164" fontId="0" fillId="0" borderId="9" xfId="2" applyFont="1" applyBorder="1" applyAlignment="1">
      <alignment horizontal="center"/>
    </xf>
    <xf numFmtId="164" fontId="0" fillId="0" borderId="19" xfId="2" applyFont="1" applyBorder="1" applyAlignment="1">
      <alignment horizontal="center"/>
    </xf>
    <xf numFmtId="49" fontId="0" fillId="0" borderId="46" xfId="0" applyNumberFormat="1" applyBorder="1" applyAlignment="1">
      <alignment horizontal="left" wrapText="1"/>
    </xf>
    <xf numFmtId="49" fontId="0" fillId="0" borderId="47" xfId="0" applyNumberFormat="1" applyBorder="1" applyAlignment="1">
      <alignment horizontal="left"/>
    </xf>
    <xf numFmtId="49" fontId="0" fillId="0" borderId="36" xfId="0" applyNumberFormat="1" applyBorder="1" applyAlignment="1">
      <alignment horizontal="left"/>
    </xf>
    <xf numFmtId="0" fontId="9" fillId="3" borderId="15" xfId="0" applyFont="1" applyFill="1" applyBorder="1" applyAlignment="1">
      <alignment horizontal="right"/>
    </xf>
    <xf numFmtId="0" fontId="9" fillId="3" borderId="16" xfId="0" applyFont="1" applyFill="1" applyBorder="1" applyAlignment="1">
      <alignment horizontal="right"/>
    </xf>
    <xf numFmtId="0" fontId="9" fillId="3" borderId="16" xfId="0" applyFont="1" applyFill="1" applyBorder="1" applyAlignment="1">
      <alignment horizontal="left"/>
    </xf>
    <xf numFmtId="0" fontId="0" fillId="0" borderId="23" xfId="0" applyBorder="1" applyAlignment="1">
      <alignment horizontal="center"/>
    </xf>
    <xf numFmtId="164" fontId="0" fillId="0" borderId="9" xfId="2" applyFont="1" applyBorder="1" applyAlignment="1">
      <alignment horizontal="left" wrapText="1"/>
    </xf>
    <xf numFmtId="0" fontId="0" fillId="2" borderId="14" xfId="0" applyFill="1" applyBorder="1" applyAlignment="1">
      <alignment horizontal="center"/>
    </xf>
    <xf numFmtId="0" fontId="0" fillId="2" borderId="2" xfId="0" applyFill="1" applyBorder="1" applyAlignment="1">
      <alignment horizontal="center"/>
    </xf>
    <xf numFmtId="49" fontId="0" fillId="0" borderId="12" xfId="0" applyNumberFormat="1" applyBorder="1" applyAlignment="1">
      <alignment horizontal="left"/>
    </xf>
    <xf numFmtId="49" fontId="0" fillId="0" borderId="13" xfId="0" applyNumberFormat="1" applyBorder="1" applyAlignment="1">
      <alignment horizontal="left"/>
    </xf>
    <xf numFmtId="49" fontId="0" fillId="0" borderId="14" xfId="0" applyNumberFormat="1" applyBorder="1" applyAlignment="1">
      <alignment horizontal="left"/>
    </xf>
    <xf numFmtId="164" fontId="0" fillId="0" borderId="2" xfId="2" applyFont="1" applyBorder="1" applyAlignment="1">
      <alignment horizontal="left"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9" fillId="4" borderId="15" xfId="0" applyFont="1" applyFill="1" applyBorder="1" applyAlignment="1">
      <alignment horizontal="right"/>
    </xf>
    <xf numFmtId="0" fontId="9" fillId="4" borderId="16" xfId="0" applyFont="1" applyFill="1" applyBorder="1" applyAlignment="1">
      <alignment horizontal="right"/>
    </xf>
    <xf numFmtId="0" fontId="9" fillId="4" borderId="16" xfId="0" applyFont="1" applyFill="1" applyBorder="1" applyAlignment="1">
      <alignment horizontal="left"/>
    </xf>
    <xf numFmtId="164" fontId="0" fillId="0" borderId="19" xfId="2" applyFont="1" applyBorder="1" applyAlignment="1">
      <alignment horizontal="left" wrapText="1"/>
    </xf>
    <xf numFmtId="164" fontId="0" fillId="0" borderId="21" xfId="2" applyFont="1" applyBorder="1" applyAlignment="1">
      <alignment horizontal="left" wrapText="1"/>
    </xf>
    <xf numFmtId="164" fontId="0" fillId="0" borderId="22" xfId="2" applyFont="1" applyBorder="1" applyAlignment="1">
      <alignment horizontal="left" wrapText="1"/>
    </xf>
    <xf numFmtId="164" fontId="0" fillId="0" borderId="12" xfId="2" applyFont="1" applyBorder="1" applyAlignment="1">
      <alignment horizontal="left" wrapText="1"/>
    </xf>
    <xf numFmtId="164" fontId="0" fillId="0" borderId="13" xfId="2" applyFont="1" applyBorder="1" applyAlignment="1">
      <alignment horizontal="left" wrapText="1"/>
    </xf>
    <xf numFmtId="164" fontId="0" fillId="0" borderId="14" xfId="2" applyFont="1" applyBorder="1" applyAlignment="1">
      <alignment horizontal="left" wrapText="1"/>
    </xf>
    <xf numFmtId="0" fontId="9" fillId="5" borderId="15" xfId="0" applyFont="1" applyFill="1" applyBorder="1" applyAlignment="1">
      <alignment horizontal="right"/>
    </xf>
    <xf numFmtId="0" fontId="9" fillId="5" borderId="16" xfId="0" applyFont="1" applyFill="1" applyBorder="1" applyAlignment="1">
      <alignment horizontal="right"/>
    </xf>
    <xf numFmtId="0" fontId="9" fillId="5" borderId="16" xfId="0" applyFont="1" applyFill="1" applyBorder="1" applyAlignment="1">
      <alignment horizontal="left"/>
    </xf>
    <xf numFmtId="0" fontId="9" fillId="6" borderId="15" xfId="0" applyFont="1" applyFill="1" applyBorder="1" applyAlignment="1">
      <alignment horizontal="right"/>
    </xf>
    <xf numFmtId="0" fontId="9" fillId="6" borderId="16" xfId="0" applyFont="1" applyFill="1" applyBorder="1" applyAlignment="1">
      <alignment horizontal="right"/>
    </xf>
    <xf numFmtId="0" fontId="9" fillId="6" borderId="16" xfId="0" applyFont="1" applyFill="1" applyBorder="1" applyAlignment="1">
      <alignment horizontal="left"/>
    </xf>
    <xf numFmtId="0" fontId="0" fillId="0" borderId="0" xfId="0" applyAlignment="1">
      <alignment horizontal="center"/>
    </xf>
    <xf numFmtId="0" fontId="1" fillId="0" borderId="4" xfId="1" applyFont="1" applyBorder="1" applyAlignment="1">
      <alignment wrapText="1"/>
    </xf>
    <xf numFmtId="0" fontId="1" fillId="0" borderId="4" xfId="1" applyFont="1" applyBorder="1"/>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cell r="J9" t="str">
            <v>s.51 og s.202</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78"/>
  <sheetViews>
    <sheetView tabSelected="1" topLeftCell="A34" workbookViewId="0">
      <selection activeCell="A46" sqref="A46"/>
    </sheetView>
  </sheetViews>
  <sheetFormatPr defaultRowHeight="12.75"/>
  <cols>
    <col min="1" max="1" width="9.75" customWidth="1"/>
    <col min="2" max="2" width="8.75" customWidth="1"/>
    <col min="3" max="3" width="5.875" bestFit="1" customWidth="1"/>
    <col min="4" max="4" width="8.875" customWidth="1"/>
    <col min="5" max="5" width="8.625" customWidth="1"/>
    <col min="6" max="6" width="9.5" bestFit="1" customWidth="1"/>
    <col min="7" max="7" width="9.625" bestFit="1" customWidth="1"/>
    <col min="8" max="8" width="9.5" bestFit="1" customWidth="1"/>
    <col min="9" max="9" width="11.5" customWidth="1"/>
    <col min="10" max="10" width="8.75" customWidth="1"/>
    <col min="11" max="11" width="8.875" customWidth="1"/>
    <col min="12" max="12" width="8.75" customWidth="1"/>
    <col min="13" max="13" width="9.5" customWidth="1"/>
    <col min="14" max="14" width="8.625" customWidth="1"/>
    <col min="15" max="15" width="10.75" customWidth="1"/>
  </cols>
  <sheetData>
    <row r="2" spans="1:15">
      <c r="A2" s="122" t="s">
        <v>0</v>
      </c>
      <c r="B2" s="122"/>
      <c r="C2" s="122"/>
      <c r="D2" s="122"/>
      <c r="E2" s="122"/>
      <c r="F2" s="122"/>
      <c r="G2" s="122"/>
      <c r="H2" s="122"/>
      <c r="I2" s="122"/>
      <c r="J2" s="122"/>
      <c r="K2" s="122"/>
      <c r="L2" s="122"/>
      <c r="M2" s="122"/>
      <c r="N2" s="122"/>
      <c r="O2" s="122"/>
    </row>
    <row r="3" spans="1:15">
      <c r="A3" s="122"/>
      <c r="B3" s="122"/>
      <c r="C3" s="122"/>
      <c r="D3" s="122"/>
      <c r="E3" s="122"/>
      <c r="F3" s="122"/>
      <c r="G3" s="122"/>
      <c r="H3" s="122"/>
      <c r="I3" s="122"/>
      <c r="J3" s="122"/>
      <c r="K3" s="122"/>
      <c r="L3" s="122"/>
      <c r="M3" s="122"/>
      <c r="N3" s="122"/>
      <c r="O3" s="122"/>
    </row>
    <row r="4" spans="1:15" ht="24.75">
      <c r="A4" s="63"/>
      <c r="B4" s="63"/>
      <c r="C4" s="63"/>
      <c r="D4" s="63"/>
      <c r="E4" s="63"/>
      <c r="F4" s="63"/>
      <c r="G4" s="63"/>
      <c r="H4" s="63"/>
      <c r="I4" s="63"/>
      <c r="J4" s="63"/>
      <c r="K4" s="63"/>
      <c r="L4" s="63"/>
      <c r="M4" s="63"/>
      <c r="N4" s="63"/>
      <c r="O4" s="63"/>
    </row>
    <row r="5" spans="1:15" ht="24.75">
      <c r="A5" s="123" t="s">
        <v>1</v>
      </c>
      <c r="B5" s="123"/>
      <c r="C5" s="123"/>
      <c r="D5" s="123"/>
      <c r="E5" s="123"/>
      <c r="F5" s="123"/>
      <c r="G5" s="123"/>
      <c r="H5" s="123"/>
      <c r="I5" s="123"/>
      <c r="J5" s="123"/>
      <c r="K5" s="123"/>
      <c r="L5" s="123"/>
      <c r="M5" s="123"/>
      <c r="N5" s="123"/>
      <c r="O5" s="123"/>
    </row>
    <row r="6" spans="1:15" ht="12.75" customHeight="1">
      <c r="A6" s="124" t="s">
        <v>2</v>
      </c>
      <c r="B6" s="124"/>
      <c r="C6" s="124"/>
      <c r="D6" s="124"/>
      <c r="E6" s="124"/>
      <c r="F6" s="124"/>
      <c r="G6" s="124"/>
      <c r="H6" s="124"/>
      <c r="I6" s="124"/>
      <c r="J6" s="124"/>
      <c r="K6" s="124"/>
      <c r="L6" s="124"/>
      <c r="M6" s="124"/>
      <c r="N6" s="124"/>
      <c r="O6" s="124"/>
    </row>
    <row r="7" spans="1:15" ht="12.75" customHeight="1">
      <c r="A7" s="125" t="s">
        <v>3</v>
      </c>
      <c r="B7" s="125"/>
      <c r="C7" s="125"/>
      <c r="D7" s="125"/>
      <c r="E7" s="125"/>
      <c r="F7" s="125"/>
      <c r="G7" s="125"/>
      <c r="H7" s="125"/>
      <c r="I7" s="125"/>
      <c r="J7" s="125"/>
      <c r="K7" s="64">
        <f>'[1]Prisliste tillæg'!$I$6</f>
        <v>2023</v>
      </c>
      <c r="L7" s="65" t="s">
        <v>4</v>
      </c>
      <c r="N7" s="65"/>
      <c r="O7" s="64"/>
    </row>
    <row r="9" spans="1:15">
      <c r="A9" s="121" t="s">
        <v>5</v>
      </c>
      <c r="B9" s="121"/>
      <c r="C9" s="121"/>
      <c r="D9" s="121"/>
      <c r="E9" s="121"/>
      <c r="F9" s="121"/>
      <c r="G9" s="121"/>
      <c r="H9" s="121"/>
      <c r="I9" s="121"/>
      <c r="J9" s="121"/>
      <c r="K9" s="121"/>
      <c r="L9" s="121"/>
      <c r="M9" s="121"/>
      <c r="N9" s="121"/>
      <c r="O9" s="121"/>
    </row>
    <row r="10" spans="1:15">
      <c r="A10" s="121"/>
      <c r="B10" s="121"/>
      <c r="C10" s="121"/>
      <c r="D10" s="121"/>
      <c r="E10" s="121"/>
      <c r="F10" s="121"/>
      <c r="G10" s="121"/>
      <c r="H10" s="121"/>
      <c r="I10" s="121"/>
      <c r="J10" s="121"/>
      <c r="K10" s="121"/>
      <c r="L10" s="121"/>
      <c r="M10" s="121"/>
      <c r="N10" s="121"/>
      <c r="O10" s="121"/>
    </row>
    <row r="12" spans="1:15">
      <c r="A12" s="121" t="s">
        <v>6</v>
      </c>
      <c r="B12" s="121"/>
      <c r="C12" s="121"/>
      <c r="D12" s="121"/>
      <c r="E12" s="121"/>
      <c r="F12" s="121"/>
      <c r="G12" s="121"/>
      <c r="H12" s="121"/>
      <c r="I12" s="121"/>
      <c r="J12" s="121"/>
      <c r="K12" s="121"/>
      <c r="L12" s="121"/>
      <c r="M12" s="121"/>
      <c r="N12" s="121"/>
      <c r="O12" s="121"/>
    </row>
    <row r="13" spans="1:15">
      <c r="A13" s="121"/>
      <c r="B13" s="121"/>
      <c r="C13" s="121"/>
      <c r="D13" s="121"/>
      <c r="E13" s="121"/>
      <c r="F13" s="121"/>
      <c r="G13" s="121"/>
      <c r="H13" s="121"/>
      <c r="I13" s="121"/>
      <c r="J13" s="121"/>
      <c r="K13" s="121"/>
      <c r="L13" s="121"/>
      <c r="M13" s="121"/>
      <c r="N13" s="121"/>
      <c r="O13" s="121"/>
    </row>
    <row r="14" spans="1:15">
      <c r="A14" s="6"/>
      <c r="B14" s="6"/>
      <c r="C14" s="6"/>
      <c r="D14" s="6"/>
      <c r="E14" s="6"/>
      <c r="F14" s="6"/>
      <c r="G14" s="6"/>
      <c r="H14" s="6"/>
      <c r="I14" s="6"/>
      <c r="J14" s="6"/>
      <c r="K14" s="6"/>
      <c r="L14" s="6"/>
      <c r="M14" s="6"/>
      <c r="N14" s="6"/>
      <c r="O14" s="6"/>
    </row>
    <row r="15" spans="1:15">
      <c r="A15" s="121" t="s">
        <v>7</v>
      </c>
      <c r="B15" s="121"/>
      <c r="C15" s="121"/>
      <c r="D15" s="121"/>
      <c r="E15" s="121"/>
      <c r="F15" s="121"/>
      <c r="G15" s="121"/>
      <c r="H15" s="121"/>
      <c r="I15" s="121"/>
      <c r="J15" s="121"/>
      <c r="K15" s="121"/>
      <c r="L15" s="121"/>
      <c r="M15" s="121"/>
      <c r="N15" s="121"/>
      <c r="O15" s="121"/>
    </row>
    <row r="16" spans="1:15">
      <c r="A16" s="5"/>
      <c r="B16" s="5"/>
      <c r="C16" s="5"/>
      <c r="D16" s="5"/>
      <c r="E16" s="5"/>
      <c r="F16" s="5"/>
      <c r="G16" s="5"/>
      <c r="H16" s="5"/>
      <c r="I16" s="5"/>
      <c r="J16" s="5"/>
      <c r="K16" s="5"/>
      <c r="L16" s="5"/>
      <c r="M16" s="5"/>
      <c r="N16" s="5"/>
      <c r="O16" s="5"/>
    </row>
    <row r="17" spans="1:15" ht="12.75" customHeight="1">
      <c r="A17" s="121" t="s">
        <v>8</v>
      </c>
      <c r="B17" s="121"/>
      <c r="C17" s="121"/>
      <c r="D17" s="121"/>
      <c r="E17" s="121"/>
      <c r="F17" s="121"/>
      <c r="G17" s="121"/>
      <c r="H17" s="121"/>
      <c r="I17" s="121"/>
      <c r="J17" s="121"/>
      <c r="K17" s="121"/>
      <c r="L17" s="121"/>
      <c r="M17" s="121"/>
      <c r="N17" s="121"/>
      <c r="O17" s="121"/>
    </row>
    <row r="18" spans="1:15" ht="12.75" customHeight="1">
      <c r="A18" s="5"/>
      <c r="B18" s="121" t="s">
        <v>9</v>
      </c>
      <c r="C18" s="121"/>
      <c r="D18" s="121"/>
      <c r="E18" s="121"/>
      <c r="F18" s="121"/>
      <c r="G18" s="121"/>
      <c r="H18" s="121"/>
      <c r="I18" s="121"/>
      <c r="J18" s="121"/>
      <c r="K18" s="121"/>
      <c r="L18" s="121"/>
      <c r="M18" s="121"/>
      <c r="N18" s="121"/>
      <c r="O18" s="121"/>
    </row>
    <row r="19" spans="1:15">
      <c r="A19" s="5"/>
      <c r="B19" s="121" t="s">
        <v>10</v>
      </c>
      <c r="C19" s="121"/>
      <c r="D19" s="121"/>
      <c r="E19" s="121"/>
      <c r="F19" s="121"/>
      <c r="G19" s="121"/>
      <c r="H19" s="121"/>
      <c r="I19" s="121"/>
      <c r="J19" s="121"/>
      <c r="K19" s="121"/>
      <c r="L19" s="121"/>
      <c r="M19" s="121"/>
      <c r="N19" s="121"/>
      <c r="O19" s="121"/>
    </row>
    <row r="20" spans="1:15">
      <c r="A20" s="5"/>
      <c r="B20" s="121" t="s">
        <v>11</v>
      </c>
      <c r="C20" s="121"/>
      <c r="D20" s="121"/>
      <c r="E20" s="121"/>
      <c r="F20" s="121"/>
      <c r="G20" s="121"/>
      <c r="H20" s="121"/>
      <c r="I20" s="121"/>
      <c r="J20" s="121"/>
      <c r="K20" s="121"/>
      <c r="L20" s="121"/>
      <c r="M20" s="121"/>
      <c r="N20" s="121"/>
      <c r="O20" s="121"/>
    </row>
    <row r="21" spans="1:15" ht="12.75" customHeight="1">
      <c r="A21" s="5"/>
      <c r="B21" s="121" t="s">
        <v>12</v>
      </c>
      <c r="C21" s="121"/>
      <c r="D21" s="121"/>
      <c r="E21" s="121"/>
      <c r="F21" s="121"/>
      <c r="G21" s="121"/>
      <c r="H21" s="121"/>
      <c r="I21" s="121"/>
      <c r="J21" s="121"/>
      <c r="K21" s="121"/>
      <c r="L21" s="121"/>
      <c r="M21" s="121"/>
      <c r="N21" s="121"/>
      <c r="O21" s="121"/>
    </row>
    <row r="22" spans="1:15" ht="12.75" customHeight="1">
      <c r="A22" s="5"/>
      <c r="B22" s="121" t="s">
        <v>13</v>
      </c>
      <c r="C22" s="121"/>
      <c r="D22" s="121"/>
      <c r="E22" s="121"/>
      <c r="F22" s="121"/>
      <c r="G22" s="121"/>
      <c r="H22" s="121"/>
      <c r="I22" s="121"/>
      <c r="J22" s="121"/>
      <c r="K22" s="121"/>
      <c r="L22" s="121"/>
      <c r="M22" s="121"/>
      <c r="N22" s="121"/>
      <c r="O22" s="121"/>
    </row>
    <row r="23" spans="1:15" ht="12.75" customHeight="1">
      <c r="A23" s="5"/>
      <c r="B23" s="121" t="s">
        <v>14</v>
      </c>
      <c r="C23" s="121"/>
      <c r="D23" s="121"/>
      <c r="E23" s="121"/>
      <c r="F23" s="121"/>
      <c r="G23" s="121"/>
      <c r="H23" s="121"/>
      <c r="I23" s="121"/>
      <c r="J23" s="121"/>
      <c r="K23" s="121"/>
      <c r="L23" s="121"/>
      <c r="M23" s="121"/>
      <c r="N23" s="121"/>
      <c r="O23" s="121"/>
    </row>
    <row r="24" spans="1:15">
      <c r="A24" s="5"/>
      <c r="B24" s="5"/>
      <c r="C24" s="5"/>
      <c r="D24" s="5"/>
      <c r="E24" s="5"/>
      <c r="F24" s="5"/>
      <c r="G24" s="5"/>
      <c r="H24" s="5"/>
      <c r="I24" s="5"/>
      <c r="J24" s="5"/>
      <c r="K24" s="5"/>
      <c r="L24" s="5"/>
      <c r="M24" s="5"/>
      <c r="N24" s="5"/>
      <c r="O24" s="5"/>
    </row>
    <row r="25" spans="1:15" ht="12.75" customHeight="1">
      <c r="A25" s="121" t="s">
        <v>15</v>
      </c>
      <c r="B25" s="121"/>
      <c r="C25" s="121"/>
      <c r="D25" s="121"/>
      <c r="E25" s="121"/>
      <c r="F25" s="121"/>
      <c r="G25" s="121"/>
      <c r="H25" s="121"/>
      <c r="I25" s="121"/>
      <c r="J25" s="121"/>
      <c r="K25" s="121"/>
      <c r="L25" s="121"/>
      <c r="M25" s="121"/>
      <c r="N25" s="121"/>
      <c r="O25" s="121"/>
    </row>
    <row r="26" spans="1:15">
      <c r="A26" s="23"/>
      <c r="B26" s="23"/>
      <c r="C26" s="23"/>
      <c r="D26" s="23"/>
      <c r="E26" s="23"/>
      <c r="F26" s="23"/>
      <c r="G26" s="23"/>
      <c r="H26" s="23"/>
      <c r="I26" s="23"/>
      <c r="J26" s="23"/>
      <c r="K26" s="23"/>
      <c r="L26" s="23"/>
      <c r="M26" s="23"/>
      <c r="N26" s="23"/>
      <c r="O26" s="23"/>
    </row>
    <row r="27" spans="1:15" ht="26.25" customHeight="1">
      <c r="A27" s="121" t="s">
        <v>16</v>
      </c>
      <c r="B27" s="121"/>
      <c r="C27" s="121"/>
      <c r="D27" s="121"/>
      <c r="E27" s="121"/>
      <c r="F27" s="121"/>
      <c r="G27" s="121"/>
      <c r="H27" s="121"/>
      <c r="I27" s="121"/>
      <c r="J27" s="121"/>
      <c r="K27" s="121"/>
      <c r="L27" s="121"/>
      <c r="M27" s="121"/>
      <c r="N27" s="121"/>
      <c r="O27" s="121"/>
    </row>
    <row r="28" spans="1:15" ht="12.75" customHeight="1">
      <c r="A28" s="5"/>
      <c r="B28" s="5"/>
      <c r="C28" s="5"/>
      <c r="D28" s="5"/>
      <c r="E28" s="5"/>
      <c r="F28" s="5"/>
      <c r="G28" s="5"/>
      <c r="H28" s="5"/>
      <c r="I28" s="5"/>
      <c r="J28" s="5"/>
      <c r="K28" s="5"/>
      <c r="L28" s="5"/>
      <c r="M28" s="5"/>
      <c r="N28" s="5"/>
      <c r="O28" s="5"/>
    </row>
    <row r="29" spans="1:15" ht="12.75" customHeight="1">
      <c r="A29" s="121" t="s">
        <v>17</v>
      </c>
      <c r="B29" s="121"/>
      <c r="C29" s="121"/>
      <c r="D29" s="121"/>
      <c r="E29" s="121"/>
      <c r="F29" s="121"/>
      <c r="G29" s="121"/>
      <c r="H29" s="121"/>
      <c r="I29" s="121"/>
      <c r="J29" s="121"/>
      <c r="K29" s="121"/>
      <c r="L29" s="121"/>
      <c r="M29" s="121"/>
      <c r="N29" s="121"/>
      <c r="O29" s="121"/>
    </row>
    <row r="30" spans="1:15">
      <c r="A30" s="23"/>
      <c r="B30" s="23"/>
      <c r="C30" s="23"/>
      <c r="D30" s="23"/>
      <c r="E30" s="23"/>
      <c r="F30" s="23"/>
      <c r="G30" s="23"/>
      <c r="H30" s="23"/>
      <c r="I30" s="23"/>
      <c r="J30" s="23"/>
      <c r="K30" s="23"/>
      <c r="L30" s="23"/>
      <c r="M30" s="23"/>
      <c r="N30" s="23"/>
      <c r="O30" s="23"/>
    </row>
    <row r="31" spans="1:15">
      <c r="A31" s="121" t="s">
        <v>18</v>
      </c>
      <c r="B31" s="121"/>
      <c r="C31" s="121"/>
      <c r="D31" s="121"/>
      <c r="E31" s="121"/>
      <c r="F31" s="121"/>
      <c r="G31" s="121"/>
      <c r="H31" s="121"/>
      <c r="I31" s="121"/>
      <c r="J31" s="121"/>
      <c r="K31" s="121"/>
      <c r="L31" s="121"/>
      <c r="M31" s="121"/>
      <c r="N31" s="121"/>
      <c r="O31" s="121"/>
    </row>
    <row r="32" spans="1:15">
      <c r="A32" s="5"/>
      <c r="B32" s="5"/>
      <c r="C32" s="5"/>
      <c r="D32" s="5"/>
      <c r="E32" s="5"/>
      <c r="F32" s="5"/>
      <c r="G32" s="5"/>
      <c r="H32" s="5"/>
      <c r="I32" s="5"/>
      <c r="J32" s="5"/>
      <c r="K32" s="5"/>
      <c r="L32" s="5"/>
      <c r="M32" s="5"/>
      <c r="N32" s="5"/>
      <c r="O32" s="5"/>
    </row>
    <row r="33" spans="1:15" ht="12.75" customHeight="1">
      <c r="A33" s="121" t="s">
        <v>19</v>
      </c>
      <c r="B33" s="121"/>
      <c r="C33" s="121"/>
      <c r="D33" s="121"/>
      <c r="E33" s="121"/>
      <c r="F33" s="121"/>
      <c r="G33" s="121"/>
      <c r="H33" s="121"/>
      <c r="I33" s="121"/>
      <c r="J33" s="121"/>
      <c r="K33" s="121"/>
      <c r="L33" t="str">
        <f>'[1]Prisliste tillæg'!$J$9</f>
        <v>s.51 og s.202</v>
      </c>
      <c r="N33" s="23"/>
      <c r="O33" s="23"/>
    </row>
    <row r="34" spans="1:15" ht="13.5" thickBot="1">
      <c r="A34" s="5"/>
      <c r="B34" s="5"/>
      <c r="C34" s="5"/>
      <c r="D34" s="5"/>
      <c r="E34" s="5"/>
      <c r="F34" s="5"/>
      <c r="G34" s="5"/>
      <c r="H34" s="5"/>
      <c r="I34" s="5"/>
      <c r="J34" s="5"/>
      <c r="K34" s="5"/>
      <c r="L34" s="5"/>
      <c r="M34" s="5"/>
      <c r="N34" s="5"/>
      <c r="O34" s="5"/>
    </row>
    <row r="35" spans="1:15" ht="13.5" thickBot="1">
      <c r="A35" s="23"/>
      <c r="B35" s="129" t="s">
        <v>20</v>
      </c>
      <c r="C35" s="130"/>
      <c r="D35" s="130"/>
      <c r="E35" s="130"/>
      <c r="F35" s="130"/>
      <c r="G35" s="130"/>
      <c r="H35" s="130"/>
      <c r="I35" s="130"/>
      <c r="J35" s="130"/>
      <c r="K35" s="130"/>
      <c r="L35" s="130"/>
      <c r="M35" s="130"/>
      <c r="N35" s="130"/>
      <c r="O35" s="131"/>
    </row>
    <row r="36" spans="1:15" ht="25.5" customHeight="1">
      <c r="B36" s="60" t="s">
        <v>21</v>
      </c>
      <c r="C36" s="14"/>
      <c r="D36" s="191" t="s">
        <v>22</v>
      </c>
      <c r="E36" s="192"/>
      <c r="F36" s="192"/>
      <c r="G36" s="191" t="s">
        <v>22</v>
      </c>
      <c r="H36" s="192"/>
      <c r="I36" s="192"/>
      <c r="J36" s="191" t="s">
        <v>22</v>
      </c>
      <c r="K36" s="192"/>
      <c r="L36" s="192"/>
      <c r="M36" s="191" t="s">
        <v>22</v>
      </c>
      <c r="N36" s="15"/>
      <c r="O36" s="3"/>
    </row>
    <row r="37" spans="1:15">
      <c r="B37" s="16"/>
      <c r="C37" s="7"/>
      <c r="D37" s="9"/>
      <c r="E37" s="9"/>
      <c r="F37" s="9"/>
      <c r="G37" s="10"/>
      <c r="H37" s="11"/>
      <c r="I37" s="11"/>
      <c r="J37" s="12"/>
      <c r="K37" s="12"/>
      <c r="L37" s="12"/>
      <c r="M37" s="8"/>
      <c r="N37" s="8"/>
      <c r="O37" s="4"/>
    </row>
    <row r="38" spans="1:15" ht="25.5">
      <c r="B38" s="16"/>
      <c r="C38" s="7"/>
      <c r="D38" s="9"/>
      <c r="E38" s="35" t="s">
        <v>23</v>
      </c>
      <c r="F38" s="9"/>
      <c r="G38" s="40"/>
      <c r="H38" s="94" t="s">
        <v>24</v>
      </c>
      <c r="I38" s="95"/>
      <c r="J38" s="96"/>
      <c r="K38" s="97" t="s">
        <v>25</v>
      </c>
      <c r="L38" s="96"/>
      <c r="M38" s="98"/>
      <c r="N38" s="99" t="s">
        <v>26</v>
      </c>
      <c r="O38" s="46"/>
    </row>
    <row r="39" spans="1:15" ht="25.5">
      <c r="B39" s="17" t="s">
        <v>27</v>
      </c>
      <c r="C39" s="13"/>
      <c r="D39" s="9"/>
      <c r="E39" s="2"/>
      <c r="F39" s="9"/>
      <c r="G39" s="40"/>
      <c r="H39" s="42"/>
      <c r="I39" s="40"/>
      <c r="J39" s="49"/>
      <c r="K39" s="52"/>
      <c r="L39" s="49"/>
      <c r="M39" s="8"/>
      <c r="N39" s="47"/>
      <c r="O39" s="46"/>
    </row>
    <row r="40" spans="1:15">
      <c r="B40" s="16" t="s">
        <v>28</v>
      </c>
      <c r="C40" s="7"/>
      <c r="D40" s="113">
        <v>1</v>
      </c>
      <c r="E40" s="37">
        <f>'1'!$K$16</f>
        <v>101.68089811149298</v>
      </c>
      <c r="F40" s="9" t="s">
        <v>29</v>
      </c>
      <c r="G40" s="114">
        <f>D48+1</f>
        <v>6</v>
      </c>
      <c r="H40" s="43">
        <f>'6'!$K$16</f>
        <v>91.190588632751869</v>
      </c>
      <c r="I40" s="40" t="s">
        <v>29</v>
      </c>
      <c r="J40" s="115">
        <f>G48+1</f>
        <v>11</v>
      </c>
      <c r="K40" s="53">
        <f>'11'!$K$16</f>
        <v>86.599564045635375</v>
      </c>
      <c r="L40" s="49" t="s">
        <v>29</v>
      </c>
      <c r="M40" s="116">
        <f>J48+1</f>
        <v>16</v>
      </c>
      <c r="N40" s="38">
        <f>'16'!$K$16</f>
        <v>81.984312415842794</v>
      </c>
      <c r="O40" s="18" t="s">
        <v>29</v>
      </c>
    </row>
    <row r="41" spans="1:15">
      <c r="B41" s="16"/>
      <c r="C41" s="7"/>
      <c r="D41" s="9"/>
      <c r="E41" s="37"/>
      <c r="F41" s="9"/>
      <c r="G41" s="40"/>
      <c r="H41" s="43"/>
      <c r="I41" s="40"/>
      <c r="J41" s="49"/>
      <c r="K41" s="53"/>
      <c r="L41" s="49"/>
      <c r="M41" s="8"/>
      <c r="N41" s="38"/>
      <c r="O41" s="18"/>
    </row>
    <row r="42" spans="1:15">
      <c r="B42" s="16" t="s">
        <v>30</v>
      </c>
      <c r="C42" s="7"/>
      <c r="D42" s="113">
        <f>D40+1</f>
        <v>2</v>
      </c>
      <c r="E42" s="37">
        <f>'2'!$K$16</f>
        <v>89.050533196365123</v>
      </c>
      <c r="F42" s="9" t="s">
        <v>29</v>
      </c>
      <c r="G42" s="114">
        <f>G40+1</f>
        <v>7</v>
      </c>
      <c r="H42" s="43">
        <f>'7'!$K$16</f>
        <v>78.560223717624012</v>
      </c>
      <c r="I42" s="40" t="s">
        <v>29</v>
      </c>
      <c r="J42" s="115">
        <f>J40+1</f>
        <v>12</v>
      </c>
      <c r="K42" s="53">
        <f>'12'!$K$16</f>
        <v>73.969199130507519</v>
      </c>
      <c r="L42" s="49" t="s">
        <v>29</v>
      </c>
      <c r="M42" s="116">
        <f>M40+1</f>
        <v>17</v>
      </c>
      <c r="N42" s="38">
        <f>'17'!$K$16</f>
        <v>69.353947500714938</v>
      </c>
      <c r="O42" s="18" t="s">
        <v>29</v>
      </c>
    </row>
    <row r="43" spans="1:15">
      <c r="B43" s="16"/>
      <c r="C43" s="7"/>
      <c r="D43" s="9"/>
      <c r="E43" s="37"/>
      <c r="F43" s="9"/>
      <c r="G43" s="40"/>
      <c r="H43" s="43"/>
      <c r="I43" s="40"/>
      <c r="J43" s="49"/>
      <c r="K43" s="53"/>
      <c r="L43" s="49"/>
      <c r="M43" s="8"/>
      <c r="N43" s="38"/>
      <c r="O43" s="18"/>
    </row>
    <row r="44" spans="1:15">
      <c r="B44" s="16" t="s">
        <v>31</v>
      </c>
      <c r="C44" s="7"/>
      <c r="D44" s="113">
        <f>D42+1</f>
        <v>3</v>
      </c>
      <c r="E44" s="37">
        <f>'3'!$K$16</f>
        <v>86.524460213339538</v>
      </c>
      <c r="F44" s="9" t="s">
        <v>29</v>
      </c>
      <c r="G44" s="114">
        <f>G42+1</f>
        <v>8</v>
      </c>
      <c r="H44" s="43">
        <f>'8'!$K$16</f>
        <v>76.034150734598427</v>
      </c>
      <c r="I44" s="40" t="s">
        <v>29</v>
      </c>
      <c r="J44" s="115">
        <f>J42+1</f>
        <v>13</v>
      </c>
      <c r="K44" s="53">
        <f>'13'!$K$16</f>
        <v>71.443126147481934</v>
      </c>
      <c r="L44" s="49" t="s">
        <v>29</v>
      </c>
      <c r="M44" s="116">
        <f>M42+1</f>
        <v>18</v>
      </c>
      <c r="N44" s="38">
        <f>'18'!$K$16</f>
        <v>66.827874517689366</v>
      </c>
      <c r="O44" s="18" t="s">
        <v>29</v>
      </c>
    </row>
    <row r="45" spans="1:15">
      <c r="B45" s="16"/>
      <c r="C45" s="7"/>
      <c r="D45" s="9"/>
      <c r="E45" s="37"/>
      <c r="F45" s="37"/>
      <c r="G45" s="40"/>
      <c r="H45" s="43"/>
      <c r="I45" s="43"/>
      <c r="J45" s="49"/>
      <c r="K45" s="53"/>
      <c r="L45" s="53"/>
      <c r="M45" s="8"/>
      <c r="N45" s="38"/>
      <c r="O45" s="46"/>
    </row>
    <row r="46" spans="1:15">
      <c r="B46" s="16" t="s">
        <v>32</v>
      </c>
      <c r="C46" s="7"/>
      <c r="D46" s="113">
        <f>D44+1</f>
        <v>4</v>
      </c>
      <c r="E46" s="37">
        <f>'4'!$K$16</f>
        <v>84.629905476070348</v>
      </c>
      <c r="F46" s="9" t="s">
        <v>29</v>
      </c>
      <c r="G46" s="114">
        <f>G44+1</f>
        <v>9</v>
      </c>
      <c r="H46" s="43">
        <f>'9'!$K$16</f>
        <v>74.139595997329238</v>
      </c>
      <c r="I46" s="40" t="s">
        <v>29</v>
      </c>
      <c r="J46" s="115">
        <f>J44+1</f>
        <v>14</v>
      </c>
      <c r="K46" s="53">
        <f>'14'!$K$16</f>
        <v>69.548571410212745</v>
      </c>
      <c r="L46" s="49" t="s">
        <v>29</v>
      </c>
      <c r="M46" s="116">
        <f>M44+1</f>
        <v>19</v>
      </c>
      <c r="N46" s="38">
        <f>'9'!$K$16</f>
        <v>74.139595997329238</v>
      </c>
      <c r="O46" s="18" t="s">
        <v>29</v>
      </c>
    </row>
    <row r="47" spans="1:15">
      <c r="B47" s="16"/>
      <c r="C47" s="7"/>
      <c r="D47" s="9"/>
      <c r="E47" s="37"/>
      <c r="F47" s="9"/>
      <c r="G47" s="40"/>
      <c r="H47" s="43"/>
      <c r="I47" s="40"/>
      <c r="J47" s="49"/>
      <c r="K47" s="53"/>
      <c r="L47" s="49"/>
      <c r="M47" s="8"/>
      <c r="N47" s="38"/>
      <c r="O47" s="18"/>
    </row>
    <row r="48" spans="1:15" ht="13.5" thickBot="1">
      <c r="B48" s="19" t="s">
        <v>33</v>
      </c>
      <c r="C48" s="20"/>
      <c r="D48" s="117">
        <f>D46+1</f>
        <v>5</v>
      </c>
      <c r="E48" s="48">
        <f>'5'!$K$16</f>
        <v>83.682628107435761</v>
      </c>
      <c r="F48" s="21" t="s">
        <v>29</v>
      </c>
      <c r="G48" s="118">
        <f>G46+1</f>
        <v>10</v>
      </c>
      <c r="H48" s="45">
        <f>'10'!$K$16</f>
        <v>73.19231862869465</v>
      </c>
      <c r="I48" s="44" t="s">
        <v>29</v>
      </c>
      <c r="J48" s="119">
        <f>J46+1</f>
        <v>15</v>
      </c>
      <c r="K48" s="54">
        <f>'15'!$K$16</f>
        <v>68.601294041578157</v>
      </c>
      <c r="L48" s="50" t="s">
        <v>29</v>
      </c>
      <c r="M48" s="120">
        <f>M46+1</f>
        <v>20</v>
      </c>
      <c r="N48" s="39">
        <f>'20'!$K$16</f>
        <v>63.986042411785583</v>
      </c>
      <c r="O48" s="22" t="s">
        <v>29</v>
      </c>
    </row>
    <row r="49" spans="1:15">
      <c r="A49" s="1"/>
      <c r="B49" s="1"/>
      <c r="C49" s="1"/>
      <c r="D49" s="1"/>
      <c r="E49" s="1"/>
      <c r="F49" s="1"/>
      <c r="G49" s="1"/>
      <c r="H49" s="1"/>
      <c r="I49" s="1"/>
      <c r="J49" s="1"/>
      <c r="K49" s="1"/>
      <c r="L49" s="1"/>
      <c r="M49" s="1"/>
    </row>
    <row r="50" spans="1:15" ht="13.5" thickBot="1">
      <c r="A50" s="1"/>
      <c r="B50" s="1"/>
      <c r="C50" s="1"/>
      <c r="D50" s="1"/>
      <c r="E50" s="1"/>
      <c r="F50" s="1"/>
      <c r="G50" s="1"/>
      <c r="H50" s="1"/>
      <c r="I50" s="1"/>
      <c r="J50" s="1"/>
      <c r="K50" s="1"/>
      <c r="L50" s="1"/>
      <c r="M50" s="1"/>
    </row>
    <row r="51" spans="1:15" ht="13.5" thickBot="1">
      <c r="B51" s="126" t="s">
        <v>34</v>
      </c>
      <c r="C51" s="127"/>
      <c r="D51" s="127"/>
      <c r="E51" s="127"/>
      <c r="F51" s="127"/>
      <c r="G51" s="127"/>
      <c r="H51" s="127"/>
      <c r="I51" s="127"/>
      <c r="J51" s="127"/>
      <c r="K51" s="127"/>
      <c r="L51" s="127"/>
      <c r="M51" s="127"/>
      <c r="N51" s="127"/>
      <c r="O51" s="128"/>
    </row>
    <row r="52" spans="1:15" ht="25.5">
      <c r="B52" s="60" t="s">
        <v>35</v>
      </c>
      <c r="C52" s="14"/>
      <c r="D52" s="191" t="s">
        <v>22</v>
      </c>
      <c r="E52" s="192"/>
      <c r="F52" s="192"/>
      <c r="G52" s="191" t="s">
        <v>22</v>
      </c>
      <c r="H52" s="192"/>
      <c r="I52" s="192"/>
      <c r="J52" s="191" t="s">
        <v>22</v>
      </c>
      <c r="K52" s="192"/>
      <c r="L52" s="192"/>
      <c r="M52" s="191" t="s">
        <v>22</v>
      </c>
      <c r="N52" s="15"/>
      <c r="O52" s="3"/>
    </row>
    <row r="53" spans="1:15">
      <c r="B53" s="16"/>
      <c r="C53" s="7"/>
      <c r="D53" s="9"/>
      <c r="E53" s="9"/>
      <c r="F53" s="9"/>
      <c r="G53" s="10"/>
      <c r="H53" s="11"/>
      <c r="I53" s="11"/>
      <c r="J53" s="12"/>
      <c r="K53" s="12"/>
      <c r="L53" s="12"/>
      <c r="M53" s="8"/>
      <c r="N53" s="8"/>
      <c r="O53" s="4"/>
    </row>
    <row r="54" spans="1:15" ht="25.5">
      <c r="B54" s="16"/>
      <c r="C54" s="7"/>
      <c r="D54" s="9"/>
      <c r="E54" s="35" t="s">
        <v>23</v>
      </c>
      <c r="F54" s="9"/>
      <c r="G54" s="40"/>
      <c r="H54" s="41" t="s">
        <v>24</v>
      </c>
      <c r="I54" s="40"/>
      <c r="J54" s="49"/>
      <c r="K54" s="51" t="s">
        <v>25</v>
      </c>
      <c r="L54" s="49"/>
      <c r="M54" s="8"/>
      <c r="N54" s="36" t="s">
        <v>26</v>
      </c>
      <c r="O54" s="46"/>
    </row>
    <row r="55" spans="1:15" ht="25.5">
      <c r="B55" s="17" t="s">
        <v>27</v>
      </c>
      <c r="C55" s="13"/>
      <c r="D55" s="9"/>
      <c r="E55" s="2"/>
      <c r="F55" s="9"/>
      <c r="G55" s="40"/>
      <c r="H55" s="42"/>
      <c r="I55" s="40"/>
      <c r="J55" s="49"/>
      <c r="K55" s="52"/>
      <c r="L55" s="49"/>
      <c r="M55" s="8"/>
      <c r="N55" s="47"/>
      <c r="O55" s="46"/>
    </row>
    <row r="56" spans="1:15">
      <c r="B56" s="16" t="s">
        <v>28</v>
      </c>
      <c r="C56" s="7"/>
      <c r="D56" s="113">
        <v>1</v>
      </c>
      <c r="E56" s="37">
        <f>'1'!$K$28</f>
        <v>128.70374151238869</v>
      </c>
      <c r="F56" s="9" t="s">
        <v>29</v>
      </c>
      <c r="G56" s="114">
        <f>D64+1</f>
        <v>6</v>
      </c>
      <c r="H56" s="43">
        <f>'6'!$K$28</f>
        <v>118.21343203364756</v>
      </c>
      <c r="I56" s="40" t="s">
        <v>29</v>
      </c>
      <c r="J56" s="115">
        <f>G64+1</f>
        <v>11</v>
      </c>
      <c r="K56" s="53">
        <f>'11'!$K$28</f>
        <v>113.62240744653107</v>
      </c>
      <c r="L56" s="49" t="s">
        <v>29</v>
      </c>
      <c r="M56" s="116">
        <f>J64+1</f>
        <v>16</v>
      </c>
      <c r="N56" s="38">
        <f>'16'!$K$28</f>
        <v>109.0071558167385</v>
      </c>
      <c r="O56" s="18" t="s">
        <v>29</v>
      </c>
    </row>
    <row r="57" spans="1:15">
      <c r="B57" s="16"/>
      <c r="C57" s="7"/>
      <c r="D57" s="9"/>
      <c r="E57" s="37"/>
      <c r="F57" s="9"/>
      <c r="G57" s="40"/>
      <c r="H57" s="43"/>
      <c r="I57" s="40"/>
      <c r="J57" s="49"/>
      <c r="K57" s="53"/>
      <c r="L57" s="49"/>
      <c r="M57" s="8"/>
      <c r="N57" s="38"/>
      <c r="O57" s="18"/>
    </row>
    <row r="58" spans="1:15">
      <c r="B58" s="16" t="s">
        <v>30</v>
      </c>
      <c r="C58" s="7"/>
      <c r="D58" s="113">
        <f>D56+1</f>
        <v>2</v>
      </c>
      <c r="E58" s="37">
        <f>'2'!$K$28</f>
        <v>107.81357018089717</v>
      </c>
      <c r="F58" s="9" t="s">
        <v>29</v>
      </c>
      <c r="G58" s="114">
        <f>G56+1</f>
        <v>7</v>
      </c>
      <c r="H58" s="43">
        <f>'7'!$K$28</f>
        <v>97.323260702156034</v>
      </c>
      <c r="I58" s="40" t="s">
        <v>29</v>
      </c>
      <c r="J58" s="115">
        <f>J56+1</f>
        <v>12</v>
      </c>
      <c r="K58" s="53">
        <f>'12'!$K$28</f>
        <v>92.732236115039555</v>
      </c>
      <c r="L58" s="49" t="s">
        <v>29</v>
      </c>
      <c r="M58" s="116">
        <f>M56+1</f>
        <v>17</v>
      </c>
      <c r="N58" s="38">
        <f>'17'!$K$28</f>
        <v>88.116984485246988</v>
      </c>
      <c r="O58" s="18" t="s">
        <v>29</v>
      </c>
    </row>
    <row r="59" spans="1:15">
      <c r="B59" s="16"/>
      <c r="C59" s="7"/>
      <c r="D59" s="9"/>
      <c r="E59" s="37"/>
      <c r="F59" s="9"/>
      <c r="G59" s="40"/>
      <c r="H59" s="43"/>
      <c r="I59" s="40"/>
      <c r="J59" s="49"/>
      <c r="K59" s="53"/>
      <c r="L59" s="49"/>
      <c r="M59" s="8"/>
      <c r="N59" s="38"/>
      <c r="O59" s="18"/>
    </row>
    <row r="60" spans="1:15">
      <c r="B60" s="16" t="s">
        <v>31</v>
      </c>
      <c r="C60" s="7"/>
      <c r="D60" s="113">
        <f>D58+1</f>
        <v>3</v>
      </c>
      <c r="E60" s="37">
        <f>'3'!$K$28</f>
        <v>103.63553591459882</v>
      </c>
      <c r="F60" s="9" t="s">
        <v>29</v>
      </c>
      <c r="G60" s="114">
        <f>G58+1</f>
        <v>8</v>
      </c>
      <c r="H60" s="43">
        <f>'8'!$K$28</f>
        <v>93.145226435857722</v>
      </c>
      <c r="I60" s="40" t="s">
        <v>29</v>
      </c>
      <c r="J60" s="115">
        <f>J58+1</f>
        <v>13</v>
      </c>
      <c r="K60" s="53">
        <f>'13'!$K$28</f>
        <v>88.554201848741229</v>
      </c>
      <c r="L60" s="49" t="s">
        <v>29</v>
      </c>
      <c r="M60" s="116">
        <f>M58+1</f>
        <v>18</v>
      </c>
      <c r="N60" s="38">
        <f>'18'!$K$28</f>
        <v>83.938950218948676</v>
      </c>
      <c r="O60" s="18" t="s">
        <v>29</v>
      </c>
    </row>
    <row r="61" spans="1:15">
      <c r="B61" s="16"/>
      <c r="C61" s="7"/>
      <c r="D61" s="9"/>
      <c r="E61" s="37"/>
      <c r="F61" s="37"/>
      <c r="G61" s="40"/>
      <c r="H61" s="43"/>
      <c r="I61" s="43"/>
      <c r="J61" s="49"/>
      <c r="K61" s="53"/>
      <c r="L61" s="53"/>
      <c r="M61" s="8"/>
      <c r="N61" s="38"/>
      <c r="O61" s="46"/>
    </row>
    <row r="62" spans="1:15">
      <c r="B62" s="16" t="s">
        <v>32</v>
      </c>
      <c r="C62" s="7"/>
      <c r="D62" s="113">
        <f>D60+1</f>
        <v>4</v>
      </c>
      <c r="E62" s="37">
        <f>'4'!$K$28</f>
        <v>100.50201021487511</v>
      </c>
      <c r="F62" s="9" t="s">
        <v>29</v>
      </c>
      <c r="G62" s="114">
        <f>G60+1</f>
        <v>9</v>
      </c>
      <c r="H62" s="43">
        <f>'9'!$K$28</f>
        <v>90.011700736133989</v>
      </c>
      <c r="I62" s="40" t="s">
        <v>29</v>
      </c>
      <c r="J62" s="115">
        <f>J60+1</f>
        <v>14</v>
      </c>
      <c r="K62" s="53">
        <f>'14'!$K$28</f>
        <v>85.420676149017481</v>
      </c>
      <c r="L62" s="49" t="s">
        <v>29</v>
      </c>
      <c r="M62" s="116">
        <f>M60+1</f>
        <v>19</v>
      </c>
      <c r="N62" s="38">
        <f>'19'!$K$28</f>
        <v>80.805424519224914</v>
      </c>
      <c r="O62" s="18" t="s">
        <v>29</v>
      </c>
    </row>
    <row r="63" spans="1:15">
      <c r="B63" s="16"/>
      <c r="C63" s="7"/>
      <c r="D63" s="9"/>
      <c r="E63" s="37"/>
      <c r="F63" s="9"/>
      <c r="G63" s="40"/>
      <c r="H63" s="43"/>
      <c r="I63" s="40"/>
      <c r="J63" s="49"/>
      <c r="K63" s="53"/>
      <c r="L63" s="49"/>
      <c r="M63" s="8"/>
      <c r="N63" s="38"/>
      <c r="O63" s="18"/>
    </row>
    <row r="64" spans="1:15" ht="13.5" thickBot="1">
      <c r="B64" s="19" t="s">
        <v>33</v>
      </c>
      <c r="C64" s="20"/>
      <c r="D64" s="117">
        <f>D62+1</f>
        <v>5</v>
      </c>
      <c r="E64" s="48">
        <f>'5'!$K$28</f>
        <v>98.93524736501324</v>
      </c>
      <c r="F64" s="21" t="s">
        <v>29</v>
      </c>
      <c r="G64" s="118">
        <f>G62+1</f>
        <v>10</v>
      </c>
      <c r="H64" s="45">
        <f>'10'!$K$28</f>
        <v>88.444937886272129</v>
      </c>
      <c r="I64" s="44" t="s">
        <v>29</v>
      </c>
      <c r="J64" s="119">
        <f>J62+1</f>
        <v>15</v>
      </c>
      <c r="K64" s="54">
        <f>'15'!$K$28</f>
        <v>83.853913299155622</v>
      </c>
      <c r="L64" s="50" t="s">
        <v>29</v>
      </c>
      <c r="M64" s="120">
        <f>M62+1</f>
        <v>20</v>
      </c>
      <c r="N64" s="39">
        <f>'20'!$K$28</f>
        <v>79.238661669363054</v>
      </c>
      <c r="O64" s="22" t="s">
        <v>29</v>
      </c>
    </row>
    <row r="66" spans="2:8" ht="13.5" thickBot="1"/>
    <row r="67" spans="2:8" ht="13.5" thickBot="1">
      <c r="B67" s="92" t="s">
        <v>36</v>
      </c>
    </row>
    <row r="68" spans="2:8">
      <c r="B68" s="136" t="s">
        <v>37</v>
      </c>
      <c r="C68" s="91"/>
      <c r="D68" s="132" t="s">
        <v>38</v>
      </c>
      <c r="E68" s="133"/>
      <c r="F68" s="90">
        <v>2017</v>
      </c>
      <c r="G68" s="89"/>
      <c r="H68" s="88">
        <f>'[1]Prisliste tillæg'!K7</f>
        <v>0</v>
      </c>
    </row>
    <row r="69" spans="2:8" ht="13.5" thickBot="1">
      <c r="B69" s="137"/>
      <c r="C69" s="87"/>
      <c r="D69" s="134"/>
      <c r="E69" s="135"/>
      <c r="F69" s="86" t="s">
        <v>39</v>
      </c>
      <c r="G69" s="85" t="s">
        <v>40</v>
      </c>
      <c r="H69" s="84" t="s">
        <v>39</v>
      </c>
    </row>
    <row r="70" spans="2:8" ht="17.25">
      <c r="B70" s="77" t="s">
        <v>41</v>
      </c>
      <c r="C70" s="83" t="s">
        <v>42</v>
      </c>
      <c r="D70" s="150" t="s">
        <v>43</v>
      </c>
      <c r="E70" s="150"/>
      <c r="F70" s="82">
        <v>6.47</v>
      </c>
      <c r="G70" s="81" t="s">
        <v>44</v>
      </c>
      <c r="H70" s="93">
        <f>F70*(VLOOKUP(OpdateretÅrstal,Prislistetillæg!$A$4:$C$61,3,FALSE)/VLOOKUP(Produktionsår_2,Prislistetillæg!$A$5:$C$61,3,FALSE))</f>
        <v>7.4510035844176778</v>
      </c>
    </row>
    <row r="71" spans="2:8" ht="17.25">
      <c r="B71" s="77" t="s">
        <v>45</v>
      </c>
      <c r="C71" s="80" t="s">
        <v>42</v>
      </c>
      <c r="D71" s="151" t="s">
        <v>46</v>
      </c>
      <c r="E71" s="151"/>
      <c r="F71" s="25">
        <v>10.31</v>
      </c>
      <c r="G71" s="79" t="s">
        <v>44</v>
      </c>
      <c r="H71" s="78">
        <f>F71*(VLOOKUP(OpdateretÅrstal,Prislistetillæg!$A$4:$C$61,3,FALSE)/VLOOKUP(Produktionsår_2,Prislistetillæg!$A$5:$C$61,3,FALSE))</f>
        <v>11.873237551058155</v>
      </c>
    </row>
    <row r="72" spans="2:8" ht="17.25">
      <c r="B72" s="77" t="s">
        <v>47</v>
      </c>
      <c r="C72" s="80" t="s">
        <v>42</v>
      </c>
      <c r="D72" s="151" t="s">
        <v>48</v>
      </c>
      <c r="E72" s="151"/>
      <c r="F72" s="25">
        <v>17.46</v>
      </c>
      <c r="G72" s="79" t="s">
        <v>44</v>
      </c>
      <c r="H72" s="78">
        <f>F72*(VLOOKUP(OpdateretÅrstal,Prislistetillæg!$A$4:$C$61,3,FALSE)/VLOOKUP(Produktionsår_2,Prislistetillæg!$A$5:$C$61,3,FALSE))</f>
        <v>20.107345067068419</v>
      </c>
    </row>
    <row r="73" spans="2:8" ht="17.25">
      <c r="B73" s="77" t="s">
        <v>49</v>
      </c>
      <c r="C73" s="80" t="s">
        <v>42</v>
      </c>
      <c r="D73" s="151" t="s">
        <v>50</v>
      </c>
      <c r="E73" s="151"/>
      <c r="F73" s="25">
        <v>33.369999999999997</v>
      </c>
      <c r="G73" s="79" t="s">
        <v>44</v>
      </c>
      <c r="H73" s="78">
        <f>F73*(VLOOKUP(OpdateretÅrstal,Prislistetillæg!$A$4:$C$61,3,FALSE)/VLOOKUP(Produktionsår_2,Prislistetillæg!$A$5:$C$61,3,FALSE))</f>
        <v>38.429673819477266</v>
      </c>
    </row>
    <row r="74" spans="2:8" ht="18" thickBot="1">
      <c r="B74" s="77" t="s">
        <v>51</v>
      </c>
      <c r="C74" s="76" t="s">
        <v>52</v>
      </c>
      <c r="D74" s="152" t="s">
        <v>50</v>
      </c>
      <c r="E74" s="152"/>
      <c r="F74" s="61">
        <v>6.71</v>
      </c>
      <c r="G74" s="75" t="s">
        <v>53</v>
      </c>
      <c r="H74" s="62">
        <f>F74*(VLOOKUP(OpdateretÅrstal,Prislistetillæg!$A$4:$C$61,3,FALSE)/VLOOKUP(Produktionsår_2,Prislistetillæg!$A$5:$C$61,3,FALSE))</f>
        <v>7.7273932073327076</v>
      </c>
    </row>
    <row r="75" spans="2:8">
      <c r="B75" s="138" t="s">
        <v>54</v>
      </c>
      <c r="C75" s="139"/>
      <c r="D75" s="139"/>
      <c r="E75" s="139"/>
      <c r="F75" s="139"/>
      <c r="G75" s="139"/>
      <c r="H75" s="140"/>
    </row>
    <row r="76" spans="2:8" ht="13.5" thickBot="1">
      <c r="B76" s="141"/>
      <c r="C76" s="142"/>
      <c r="D76" s="142"/>
      <c r="E76" s="142"/>
      <c r="F76" s="142"/>
      <c r="G76" s="142"/>
      <c r="H76" s="143"/>
    </row>
    <row r="77" spans="2:8">
      <c r="B77" s="144" t="s">
        <v>55</v>
      </c>
      <c r="C77" s="145"/>
      <c r="D77" s="145"/>
      <c r="E77" s="145"/>
      <c r="F77" s="145"/>
      <c r="G77" s="145"/>
      <c r="H77" s="146"/>
    </row>
    <row r="78" spans="2:8" ht="13.5" thickBot="1">
      <c r="B78" s="147"/>
      <c r="C78" s="148"/>
      <c r="D78" s="148"/>
      <c r="E78" s="148"/>
      <c r="F78" s="148"/>
      <c r="G78" s="148"/>
      <c r="H78" s="149"/>
    </row>
  </sheetData>
  <mergeCells count="30">
    <mergeCell ref="B77:H78"/>
    <mergeCell ref="D70:E70"/>
    <mergeCell ref="D71:E71"/>
    <mergeCell ref="D72:E72"/>
    <mergeCell ref="D73:E73"/>
    <mergeCell ref="D74:E74"/>
    <mergeCell ref="B51:O51"/>
    <mergeCell ref="B35:O35"/>
    <mergeCell ref="D68:E69"/>
    <mergeCell ref="B68:B69"/>
    <mergeCell ref="B75:H76"/>
    <mergeCell ref="A31:O31"/>
    <mergeCell ref="B23:O23"/>
    <mergeCell ref="A29:O29"/>
    <mergeCell ref="A27:O27"/>
    <mergeCell ref="A33:K33"/>
    <mergeCell ref="A12:O13"/>
    <mergeCell ref="A25:O25"/>
    <mergeCell ref="A2:O3"/>
    <mergeCell ref="A9:O10"/>
    <mergeCell ref="A15:O15"/>
    <mergeCell ref="B18:O18"/>
    <mergeCell ref="B19:O19"/>
    <mergeCell ref="B20:O20"/>
    <mergeCell ref="A17:O17"/>
    <mergeCell ref="B22:O22"/>
    <mergeCell ref="B21:O21"/>
    <mergeCell ref="A5:O5"/>
    <mergeCell ref="A6:O6"/>
    <mergeCell ref="A7:J7"/>
  </mergeCells>
  <hyperlinks>
    <hyperlink ref="D40" location="'1'!A1" display="'1'!A1" xr:uid="{B1B76B7A-9F00-4A94-95E6-96E60B2D9CDF}"/>
    <hyperlink ref="G40" location="'6'!A1" display="'6'!A1" xr:uid="{4A695CAA-3A6F-4B8E-BEFF-3B5EB0F89E0B}"/>
    <hyperlink ref="J40" location="'11'!A1" display="'11'!A1" xr:uid="{6AFE6A15-33B2-4666-8E83-819FFFB8F3D4}"/>
    <hyperlink ref="M40" location="'16'!A1" display="'16'!A1" xr:uid="{8F61E5B3-9725-4C54-BB7B-B03173D8B773}"/>
    <hyperlink ref="D42" location="'2'!A1" display="'2'!A1" xr:uid="{605B8D1E-E110-460D-A240-20F9A891E3DD}"/>
    <hyperlink ref="G42" location="'7'!A1" display="'7'!A1" xr:uid="{C79CF1BA-4E84-40F9-AC55-6902BCB408A4}"/>
    <hyperlink ref="J42" location="'12'!A1" display="'12'!A1" xr:uid="{FD96477F-73EA-44FF-98B8-3C46CDE3AF08}"/>
    <hyperlink ref="M42" location="'17'!A1" display="'17'!A1" xr:uid="{81F3556E-BA9E-43B7-AA0A-AAB918B43157}"/>
    <hyperlink ref="D44" location="'3'!A1" display="'3'!A1" xr:uid="{36106A38-F886-4064-A933-E339A056105F}"/>
    <hyperlink ref="G44" location="'8'!A1" display="'8'!A1" xr:uid="{7EBCB97F-77FE-423C-B0E7-2263FC0FD041}"/>
    <hyperlink ref="J44" location="'13'!A1" display="'13'!A1" xr:uid="{4B05C081-07B6-499D-AE4A-845FCAA3496C}"/>
    <hyperlink ref="M44" location="'18'!A1" display="'18'!A1" xr:uid="{2C960FEB-BA0C-44E1-9D0F-E6FC9FA1C0A4}"/>
    <hyperlink ref="D46" location="'4'!A1" display="'4'!A1" xr:uid="{DA8BFFC9-6409-4A31-B8ED-E70CCE865289}"/>
    <hyperlink ref="G46" location="'9'!A1" display="'9'!A1" xr:uid="{555D0C31-A4DD-4C08-8120-BEFE6B595336}"/>
    <hyperlink ref="J46" location="'14'!A1" display="'14'!A1" xr:uid="{A46B9B4D-1F88-4045-B792-1A96A3F6D0D9}"/>
    <hyperlink ref="M46" location="'19'!A1" display="'19'!A1" xr:uid="{1FB1144A-C5B5-41F4-ADBE-2F7FE8371D4D}"/>
    <hyperlink ref="D48" location="'5'!A1" display="'5'!A1" xr:uid="{97DE2AFF-AE4F-42DF-AC6B-DCD9E18CB541}"/>
    <hyperlink ref="G48" location="'10'!A1" display="'10'!A1" xr:uid="{F2C4C061-1207-4702-B3F0-586FDAAABF20}"/>
    <hyperlink ref="J48" location="'15'!A1" display="'15'!A1" xr:uid="{85196463-9C5A-4D3B-9F97-4EB8726E8FB5}"/>
    <hyperlink ref="M48" location="'20'!A1" display="'20'!A1" xr:uid="{D5F2214B-AF36-4C43-BCC7-6789E40E7607}"/>
    <hyperlink ref="D56" location="'1'!A1" display="'1'!A1" xr:uid="{2F59C120-FF10-419A-8D20-A7B65BCF30D1}"/>
    <hyperlink ref="G56" location="'6'!A1" display="'6'!A1" xr:uid="{E269535B-EDA5-4B7B-B80F-AB8F7FEB12AB}"/>
    <hyperlink ref="J56" location="'11'!A1" display="'11'!A1" xr:uid="{58483E65-89DD-448D-BF6F-829B6E91220F}"/>
    <hyperlink ref="M56" location="'16'!A1" display="'16'!A1" xr:uid="{8DE2773A-3A66-4F16-944E-1D56147A0936}"/>
    <hyperlink ref="D58" location="'2'!A1" display="'2'!A1" xr:uid="{AD5CC1DA-98C0-4E03-8C08-BC7F87D94E4A}"/>
    <hyperlink ref="G58" location="'7'!A1" display="'7'!A1" xr:uid="{8E974DE2-3A97-4051-8F81-910E7C622AEE}"/>
    <hyperlink ref="J58" location="'12'!A1" display="'12'!A1" xr:uid="{4FA33AE8-E345-4A10-B428-820CF450E936}"/>
    <hyperlink ref="M58" location="'17'!A1" display="'17'!A1" xr:uid="{80594007-111E-4711-A82E-3873CEC8DFE6}"/>
    <hyperlink ref="D60" location="'3'!A1" display="'3'!A1" xr:uid="{355A19E6-EE36-4981-9D23-62EF55BE8069}"/>
    <hyperlink ref="G60" location="'8'!A1" display="'8'!A1" xr:uid="{7A393E00-D858-47A7-B4BD-725784A0A51E}"/>
    <hyperlink ref="J60" location="'13'!A1" display="'13'!A1" xr:uid="{B5CB32AC-C90A-4DA3-AF35-6739953DCC55}"/>
    <hyperlink ref="M60" location="'18'!A1" display="'18'!A1" xr:uid="{B229C65A-1850-4E24-BB1C-6A490ECBC185}"/>
    <hyperlink ref="D62" location="'4'!A1" display="'4'!A1" xr:uid="{39B114B9-7495-43DC-9CD4-C82BDFBD927D}"/>
    <hyperlink ref="G62" location="'9'!A1" display="'9'!A1" xr:uid="{765FF6FD-3355-49C9-9BD9-CD99CAE073A2}"/>
    <hyperlink ref="J62" location="'14'!A1" display="'14'!A1" xr:uid="{7B475DB3-DFE9-4122-9526-4E37B1536B28}"/>
    <hyperlink ref="M62" location="'19'!A1" display="'19'!A1" xr:uid="{8A984827-17DC-43E3-B73A-DDA16098E1A0}"/>
    <hyperlink ref="D64" location="'5'!A1" display="'5'!A1" xr:uid="{50A363C3-6A1F-4C77-8A3D-E77BA31840C8}"/>
    <hyperlink ref="G64" location="'10'!A1" display="'10'!A1" xr:uid="{F30FB333-5401-46C2-B315-CEDD06B13DA9}"/>
    <hyperlink ref="J64" location="'15'!A1" display="'15'!A1" xr:uid="{C45D2181-79A0-40B3-B592-7986F180C406}"/>
    <hyperlink ref="M64" location="'20'!A1" display="'20'!A1" xr:uid="{8DA50D24-334F-4820-AF46-BFE524D069BA}"/>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00B050"/>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75" t="s">
        <v>56</v>
      </c>
      <c r="C1" s="176"/>
      <c r="D1" s="176"/>
      <c r="E1" s="176"/>
      <c r="F1" s="72">
        <v>9</v>
      </c>
      <c r="G1" s="177" t="s">
        <v>57</v>
      </c>
      <c r="H1" s="177"/>
      <c r="I1" s="177"/>
      <c r="J1" s="177"/>
      <c r="K1" s="177"/>
    </row>
    <row r="3" spans="2:11">
      <c r="D3" s="67" t="s">
        <v>58</v>
      </c>
      <c r="E3" s="66">
        <v>2014</v>
      </c>
      <c r="F3" t="s">
        <v>59</v>
      </c>
    </row>
    <row r="6" spans="2:11">
      <c r="B6" s="173" t="s">
        <v>60</v>
      </c>
      <c r="C6" s="174"/>
      <c r="D6" s="56">
        <v>50</v>
      </c>
      <c r="E6" s="27" t="s">
        <v>61</v>
      </c>
      <c r="F6" s="164" t="s">
        <v>62</v>
      </c>
      <c r="G6" s="165"/>
      <c r="H6" s="165"/>
      <c r="I6" s="28">
        <v>300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78</v>
      </c>
      <c r="C11" s="156" t="s">
        <v>69</v>
      </c>
      <c r="D11" s="157"/>
      <c r="E11" s="157"/>
      <c r="F11" s="157"/>
      <c r="G11" s="157"/>
      <c r="H11" s="158"/>
      <c r="I11" s="82">
        <v>59.64</v>
      </c>
      <c r="J11" s="102">
        <f>I11*$D$6</f>
        <v>2982</v>
      </c>
      <c r="K11" s="111">
        <f>J11*(VLOOKUP(OpdateretÅrstal,Prislistetillæg!$A$4:$C$61,3,FALSE)/VLOOKUP(Produktionsår,Prislistetillæg!$A$5:$C$61,3,FALSE))</f>
        <v>3612.2520630030031</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81"/>
      <c r="D13" s="182"/>
      <c r="E13" s="182"/>
      <c r="F13" s="182"/>
      <c r="G13" s="182"/>
      <c r="H13" s="183"/>
      <c r="I13" s="25"/>
      <c r="J13" s="34"/>
      <c r="K13" s="57"/>
    </row>
    <row r="14" spans="2:11" ht="12.75" customHeight="1">
      <c r="B14" s="24"/>
      <c r="C14" s="181" t="s">
        <v>72</v>
      </c>
      <c r="D14" s="182"/>
      <c r="E14" s="182"/>
      <c r="F14" s="182"/>
      <c r="G14" s="182"/>
      <c r="H14" s="183"/>
      <c r="I14" s="25"/>
      <c r="J14" s="34">
        <f>SUM(J11:J12)</f>
        <v>3060.2</v>
      </c>
      <c r="K14" s="68">
        <f>J14*(VLOOKUP(OpdateretÅrstal,Prislistetillæg!$A$4:$C$61,3,FALSE)/VLOOKUP(Produktionsår,Prislistetillæg!$A$5:$C$61,3,FALSE))</f>
        <v>3706.9797998664621</v>
      </c>
    </row>
    <row r="15" spans="2:11" ht="12.75" customHeight="1">
      <c r="B15" s="24"/>
      <c r="C15" s="170"/>
      <c r="D15" s="171"/>
      <c r="E15" s="171"/>
      <c r="F15" s="171"/>
      <c r="G15" s="171"/>
      <c r="H15" s="172"/>
      <c r="I15" s="25"/>
      <c r="J15" s="104"/>
      <c r="K15" s="57"/>
    </row>
    <row r="16" spans="2:11" ht="13.5" customHeight="1" thickBot="1">
      <c r="B16" s="26"/>
      <c r="C16" s="178" t="s">
        <v>73</v>
      </c>
      <c r="D16" s="179"/>
      <c r="E16" s="179"/>
      <c r="F16" s="179"/>
      <c r="G16" s="179"/>
      <c r="H16" s="180"/>
      <c r="I16" s="59"/>
      <c r="J16" s="29">
        <f>J14/D6</f>
        <v>61.203999999999994</v>
      </c>
      <c r="K16" s="112">
        <f>J16*(VLOOKUP(OpdateretÅrstal,Prislistetillæg!$A$4:$C$61,3,FALSE)/VLOOKUP(Produktionsår,Prislistetillæg!$A$5:$C$61,3,FALSE))</f>
        <v>74.139595997329238</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78</v>
      </c>
      <c r="C21" s="156" t="s">
        <v>69</v>
      </c>
      <c r="D21" s="157"/>
      <c r="E21" s="157"/>
      <c r="F21" s="157"/>
      <c r="G21" s="157"/>
      <c r="H21" s="158"/>
      <c r="I21" s="82">
        <f>I11</f>
        <v>59.64</v>
      </c>
      <c r="J21" s="102">
        <f>I21*$D$6</f>
        <v>2982</v>
      </c>
      <c r="K21" s="111">
        <f>J21*(VLOOKUP(OpdateretÅrstal,Prislistetillæg!$A$4:$C$61,3,FALSE)/VLOOKUP(Produktionsår,Prislistetillæg!$A$5:$C$61,3,FALSE))</f>
        <v>3612.2520630030031</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604</v>
      </c>
      <c r="K23" s="68">
        <f>J23*(VLOOKUP(OpdateretÅrstal,Prislistetillæg!$A$4:$C$61,3,FALSE)/VLOOKUP(Produktionsår,Prislistetillæg!$A$5:$C$61,3,FALSE))</f>
        <v>731.65668881750969</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81"/>
      <c r="D25" s="182"/>
      <c r="E25" s="182"/>
      <c r="F25" s="182"/>
      <c r="G25" s="182"/>
      <c r="H25" s="183"/>
      <c r="I25" s="25"/>
      <c r="J25" s="34"/>
      <c r="K25" s="57"/>
    </row>
    <row r="26" spans="2:11">
      <c r="B26" s="24"/>
      <c r="C26" s="181" t="s">
        <v>72</v>
      </c>
      <c r="D26" s="182"/>
      <c r="E26" s="182"/>
      <c r="F26" s="182"/>
      <c r="G26" s="182"/>
      <c r="H26" s="183"/>
      <c r="I26" s="25"/>
      <c r="J26" s="34">
        <f>SUM(J21:J24)</f>
        <v>3715.3399999999997</v>
      </c>
      <c r="K26" s="68">
        <f>J26*(VLOOKUP(OpdateretÅrstal,Prislistetillæg!$A$4:$C$61,3,FALSE)/VLOOKUP(Produktionsår,Prislistetillæg!$A$5:$C$61,3,FALSE))</f>
        <v>4500.5850368066995</v>
      </c>
    </row>
    <row r="27" spans="2:11">
      <c r="B27" s="24"/>
      <c r="C27" s="170"/>
      <c r="D27" s="171"/>
      <c r="E27" s="171"/>
      <c r="F27" s="171"/>
      <c r="G27" s="171"/>
      <c r="H27" s="172"/>
      <c r="I27" s="25"/>
      <c r="J27" s="58"/>
      <c r="K27" s="57"/>
    </row>
    <row r="28" spans="2:11" ht="13.5" thickBot="1">
      <c r="B28" s="26"/>
      <c r="C28" s="178" t="s">
        <v>73</v>
      </c>
      <c r="D28" s="179"/>
      <c r="E28" s="179"/>
      <c r="F28" s="179"/>
      <c r="G28" s="179"/>
      <c r="H28" s="180"/>
      <c r="I28" s="59"/>
      <c r="J28" s="29">
        <f>J26/D6</f>
        <v>74.306799999999996</v>
      </c>
      <c r="K28" s="112">
        <f>J28*(VLOOKUP(OpdateretÅrstal,Prislistetillæg!$A$4:$C$61,3,FALSE)/VLOOKUP(Produktionsår,Prislistetillæg!$A$5:$C$61,3,FALSE))</f>
        <v>90.011700736133989</v>
      </c>
    </row>
  </sheetData>
  <mergeCells count="22">
    <mergeCell ref="C28:H28"/>
    <mergeCell ref="F6:H6"/>
    <mergeCell ref="C23:H23"/>
    <mergeCell ref="C24:H24"/>
    <mergeCell ref="C25:H25"/>
    <mergeCell ref="C26:H26"/>
    <mergeCell ref="C27:H27"/>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00B050"/>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75" t="s">
        <v>56</v>
      </c>
      <c r="C1" s="176"/>
      <c r="D1" s="176"/>
      <c r="E1" s="176"/>
      <c r="F1" s="72">
        <v>10</v>
      </c>
      <c r="G1" s="177" t="s">
        <v>57</v>
      </c>
      <c r="H1" s="177"/>
      <c r="I1" s="177"/>
      <c r="J1" s="177"/>
      <c r="K1" s="177"/>
    </row>
    <row r="3" spans="2:11">
      <c r="D3" s="67" t="s">
        <v>58</v>
      </c>
      <c r="E3" s="66">
        <v>2014</v>
      </c>
      <c r="F3" t="s">
        <v>59</v>
      </c>
    </row>
    <row r="6" spans="2:11">
      <c r="B6" s="173" t="s">
        <v>60</v>
      </c>
      <c r="C6" s="174"/>
      <c r="D6" s="56">
        <v>100</v>
      </c>
      <c r="E6" s="27" t="s">
        <v>61</v>
      </c>
      <c r="F6" s="164" t="s">
        <v>62</v>
      </c>
      <c r="G6" s="165"/>
      <c r="H6" s="165"/>
      <c r="I6" s="28">
        <v>300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78</v>
      </c>
      <c r="C11" s="156" t="s">
        <v>69</v>
      </c>
      <c r="D11" s="157"/>
      <c r="E11" s="157"/>
      <c r="F11" s="157"/>
      <c r="G11" s="157"/>
      <c r="H11" s="158"/>
      <c r="I11" s="82">
        <v>59.64</v>
      </c>
      <c r="J11" s="102">
        <f>I11*$D$6</f>
        <v>5964</v>
      </c>
      <c r="K11" s="111">
        <f>J11*(VLOOKUP(OpdateretÅrstal,Prislistetillæg!$A$4:$C$61,3,FALSE)/VLOOKUP(Produktionsår,Prislistetillæg!$A$5:$C$61,3,FALSE))</f>
        <v>7224.5041260060061</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6042.2</v>
      </c>
      <c r="K14" s="68">
        <f>J14*(VLOOKUP(OpdateretÅrstal,Prislistetillæg!$A$4:$C$61,3,FALSE)/VLOOKUP(Produktionsår,Prislistetillæg!$A$5:$C$61,3,FALSE))</f>
        <v>7319.2318628694647</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60.421999999999997</v>
      </c>
      <c r="K16" s="112">
        <f>J16*(VLOOKUP(OpdateretÅrstal,Prislistetillæg!$A$4:$C$61,3,FALSE)/VLOOKUP(Produktionsår,Prislistetillæg!$A$5:$C$61,3,FALSE))</f>
        <v>73.19231862869465</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78</v>
      </c>
      <c r="C21" s="156" t="s">
        <v>69</v>
      </c>
      <c r="D21" s="157"/>
      <c r="E21" s="157"/>
      <c r="F21" s="157"/>
      <c r="G21" s="157"/>
      <c r="H21" s="158"/>
      <c r="I21" s="82">
        <f>I11</f>
        <v>59.64</v>
      </c>
      <c r="J21" s="102">
        <f>I21*$D$6</f>
        <v>5964</v>
      </c>
      <c r="K21" s="111">
        <f>J21*(VLOOKUP(OpdateretÅrstal,Prislistetillæg!$A$4:$C$61,3,FALSE)/VLOOKUP(Produktionsår,Prislistetillæg!$A$5:$C$61,3,FALSE))</f>
        <v>7224.5041260060061</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1208</v>
      </c>
      <c r="K23" s="68">
        <f>J23*(VLOOKUP(OpdateretÅrstal,Prislistetillæg!$A$4:$C$61,3,FALSE)/VLOOKUP(Produktionsår,Prislistetillæg!$A$5:$C$61,3,FALSE))</f>
        <v>1463.3133776350194</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7301.34</v>
      </c>
      <c r="K26" s="68">
        <f>J26*(VLOOKUP(OpdateretÅrstal,Prislistetillæg!$A$4:$C$61,3,FALSE)/VLOOKUP(Produktionsår,Prislistetillæg!$A$5:$C$61,3,FALSE))</f>
        <v>8844.4937886272128</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73.013400000000004</v>
      </c>
      <c r="K28" s="112">
        <f>J28*(VLOOKUP(OpdateretÅrstal,Prislistetillæg!$A$4:$C$61,3,FALSE)/VLOOKUP(Produktionsår,Prislistetillæg!$A$5:$C$61,3,FALSE))</f>
        <v>88.444937886272129</v>
      </c>
    </row>
  </sheetData>
  <mergeCells count="22">
    <mergeCell ref="C28:H28"/>
    <mergeCell ref="F6:H6"/>
    <mergeCell ref="C23:H23"/>
    <mergeCell ref="C24:H24"/>
    <mergeCell ref="C25:H25"/>
    <mergeCell ref="C26:H26"/>
    <mergeCell ref="C27:H27"/>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theme="3"/>
  </sheetPr>
  <dimension ref="B1:K28"/>
  <sheetViews>
    <sheetView workbookViewId="0">
      <selection activeCell="R25" sqref="R25"/>
    </sheetView>
  </sheetViews>
  <sheetFormatPr defaultRowHeight="12.75"/>
  <cols>
    <col min="9" max="9" width="9.5" bestFit="1" customWidth="1"/>
    <col min="10" max="11" width="10.5" bestFit="1" customWidth="1"/>
  </cols>
  <sheetData>
    <row r="1" spans="2:11" ht="13.5" thickBot="1">
      <c r="B1" s="184" t="s">
        <v>56</v>
      </c>
      <c r="C1" s="185"/>
      <c r="D1" s="185"/>
      <c r="E1" s="185"/>
      <c r="F1" s="73">
        <v>11</v>
      </c>
      <c r="G1" s="186" t="s">
        <v>57</v>
      </c>
      <c r="H1" s="186"/>
      <c r="I1" s="186"/>
      <c r="J1" s="186"/>
      <c r="K1" s="186"/>
    </row>
    <row r="3" spans="2:11">
      <c r="D3" s="67" t="s">
        <v>58</v>
      </c>
      <c r="E3" s="66">
        <v>2014</v>
      </c>
      <c r="F3" t="s">
        <v>59</v>
      </c>
    </row>
    <row r="6" spans="2:11">
      <c r="B6" s="173" t="s">
        <v>60</v>
      </c>
      <c r="C6" s="174"/>
      <c r="D6" s="56">
        <v>5</v>
      </c>
      <c r="E6" s="27" t="s">
        <v>61</v>
      </c>
      <c r="F6" s="164" t="s">
        <v>62</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79</v>
      </c>
      <c r="C11" s="156" t="s">
        <v>69</v>
      </c>
      <c r="D11" s="157"/>
      <c r="E11" s="157"/>
      <c r="F11" s="157"/>
      <c r="G11" s="157"/>
      <c r="H11" s="158"/>
      <c r="I11" s="82">
        <v>55.85</v>
      </c>
      <c r="J11" s="102">
        <f>I11*$D$6</f>
        <v>279.25</v>
      </c>
      <c r="K11" s="111">
        <f>J11*(VLOOKUP(OpdateretÅrstal,Prislistetillæg!$A$4:$C$61,3,FALSE)/VLOOKUP(Produktionsår,Prislistetillæg!$A$5:$C$61,3,FALSE))</f>
        <v>338.27008336471783</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69"/>
      <c r="D13" s="169"/>
      <c r="E13" s="169"/>
      <c r="F13" s="169"/>
      <c r="G13" s="169"/>
      <c r="H13" s="169"/>
      <c r="I13" s="25"/>
      <c r="J13" s="34"/>
      <c r="K13" s="57"/>
    </row>
    <row r="14" spans="2:11" ht="12.75" customHeight="1">
      <c r="B14" s="24"/>
      <c r="C14" s="169" t="s">
        <v>72</v>
      </c>
      <c r="D14" s="169"/>
      <c r="E14" s="169"/>
      <c r="F14" s="169"/>
      <c r="G14" s="169"/>
      <c r="H14" s="169"/>
      <c r="I14" s="25"/>
      <c r="J14" s="34">
        <f>SUM(J11:J12)</f>
        <v>357.45</v>
      </c>
      <c r="K14" s="68">
        <f>J14*(VLOOKUP(OpdateretÅrstal,Prislistetillæg!$A$4:$C$61,3,FALSE)/VLOOKUP(Produktionsår,Prislistetillæg!$A$5:$C$61,3,FALSE))</f>
        <v>432.99782022817686</v>
      </c>
    </row>
    <row r="15" spans="2:11" ht="12.75" customHeight="1">
      <c r="B15" s="24"/>
      <c r="C15" s="170"/>
      <c r="D15" s="171"/>
      <c r="E15" s="171"/>
      <c r="F15" s="171"/>
      <c r="G15" s="171"/>
      <c r="H15" s="172"/>
      <c r="I15" s="25"/>
      <c r="J15" s="104"/>
      <c r="K15" s="57"/>
    </row>
    <row r="16" spans="2:11" ht="12.75" customHeight="1" thickBot="1">
      <c r="B16" s="26"/>
      <c r="C16" s="163" t="s">
        <v>73</v>
      </c>
      <c r="D16" s="163"/>
      <c r="E16" s="163"/>
      <c r="F16" s="163"/>
      <c r="G16" s="163"/>
      <c r="H16" s="163"/>
      <c r="I16" s="59"/>
      <c r="J16" s="29">
        <f>J14/D6</f>
        <v>71.489999999999995</v>
      </c>
      <c r="K16" s="112">
        <f>J16*(VLOOKUP(OpdateretÅrstal,Prislistetillæg!$A$4:$C$61,3,FALSE)/VLOOKUP(Produktionsår,Prislistetillæg!$A$5:$C$61,3,FALSE))</f>
        <v>86.599564045635375</v>
      </c>
    </row>
    <row r="17" spans="2:11" ht="12.75" customHeight="1"/>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79</v>
      </c>
      <c r="C21" s="156" t="s">
        <v>69</v>
      </c>
      <c r="D21" s="157"/>
      <c r="E21" s="157"/>
      <c r="F21" s="157"/>
      <c r="G21" s="157"/>
      <c r="H21" s="158"/>
      <c r="I21" s="82">
        <f>I11</f>
        <v>55.85</v>
      </c>
      <c r="J21" s="102">
        <f>I21*$D$6</f>
        <v>279.25</v>
      </c>
      <c r="K21" s="111">
        <f>J21*(VLOOKUP(OpdateretÅrstal,Prislistetillæg!$A$4:$C$61,3,FALSE)/VLOOKUP(Produktionsår,Prislistetillæg!$A$5:$C$61,3,FALSE))</f>
        <v>338.27008336471783</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60.4</v>
      </c>
      <c r="K23" s="68">
        <f>J23*(VLOOKUP(OpdateretÅrstal,Prislistetillæg!$A$4:$C$61,3,FALSE)/VLOOKUP(Produktionsår,Prislistetillæg!$A$5:$C$61,3,FALSE))</f>
        <v>73.165668881750975</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468.98999999999995</v>
      </c>
      <c r="K26" s="68">
        <f>J26*(VLOOKUP(OpdateretÅrstal,Prislistetillæg!$A$4:$C$61,3,FALSE)/VLOOKUP(Produktionsår,Prislistetillæg!$A$5:$C$61,3,FALSE))</f>
        <v>568.11203723265533</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93.797999999999988</v>
      </c>
      <c r="K28" s="112">
        <f>J28*(VLOOKUP(OpdateretÅrstal,Prislistetillæg!$A$4:$C$61,3,FALSE)/VLOOKUP(Produktionsår,Prislistetillæg!$A$5:$C$61,3,FALSE))</f>
        <v>113.62240744653107</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tabColor theme="3"/>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84" t="s">
        <v>56</v>
      </c>
      <c r="C1" s="185"/>
      <c r="D1" s="185"/>
      <c r="E1" s="185"/>
      <c r="F1" s="73">
        <v>12</v>
      </c>
      <c r="G1" s="186" t="s">
        <v>57</v>
      </c>
      <c r="H1" s="186"/>
      <c r="I1" s="186"/>
      <c r="J1" s="186"/>
      <c r="K1" s="186"/>
    </row>
    <row r="3" spans="2:11">
      <c r="D3" s="67" t="s">
        <v>58</v>
      </c>
      <c r="E3" s="66">
        <v>2014</v>
      </c>
      <c r="F3" t="s">
        <v>59</v>
      </c>
    </row>
    <row r="6" spans="2:11">
      <c r="B6" s="173" t="s">
        <v>60</v>
      </c>
      <c r="C6" s="174"/>
      <c r="D6" s="56">
        <v>15</v>
      </c>
      <c r="E6" s="27" t="s">
        <v>61</v>
      </c>
      <c r="F6" s="164" t="s">
        <v>62</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79</v>
      </c>
      <c r="C11" s="156" t="s">
        <v>69</v>
      </c>
      <c r="D11" s="157"/>
      <c r="E11" s="157"/>
      <c r="F11" s="157"/>
      <c r="G11" s="157"/>
      <c r="H11" s="158"/>
      <c r="I11" s="82">
        <v>55.85</v>
      </c>
      <c r="J11" s="102">
        <f>I11*$D$6</f>
        <v>837.75</v>
      </c>
      <c r="K11" s="111">
        <f>J11*(VLOOKUP(OpdateretÅrstal,Prislistetillæg!$A$4:$C$61,3,FALSE)/VLOOKUP(Produktionsår,Prislistetillæg!$A$5:$C$61,3,FALSE))</f>
        <v>1014.8102500941536</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69"/>
      <c r="D13" s="169"/>
      <c r="E13" s="169"/>
      <c r="F13" s="169"/>
      <c r="G13" s="169"/>
      <c r="H13" s="169"/>
      <c r="I13" s="25"/>
      <c r="J13" s="34"/>
      <c r="K13" s="57"/>
    </row>
    <row r="14" spans="2:11" ht="12.75" customHeight="1">
      <c r="B14" s="24"/>
      <c r="C14" s="169" t="s">
        <v>72</v>
      </c>
      <c r="D14" s="169"/>
      <c r="E14" s="169"/>
      <c r="F14" s="169"/>
      <c r="G14" s="169"/>
      <c r="H14" s="169"/>
      <c r="I14" s="25"/>
      <c r="J14" s="34">
        <f>SUM(J11:J12)</f>
        <v>915.95</v>
      </c>
      <c r="K14" s="68">
        <f>J14*(VLOOKUP(OpdateretÅrstal,Prislistetillæg!$A$4:$C$61,3,FALSE)/VLOOKUP(Produktionsår,Prislistetillæg!$A$5:$C$61,3,FALSE))</f>
        <v>1109.5379869576127</v>
      </c>
    </row>
    <row r="15" spans="2:11" ht="12.75" customHeight="1">
      <c r="B15" s="24"/>
      <c r="C15" s="170"/>
      <c r="D15" s="171"/>
      <c r="E15" s="171"/>
      <c r="F15" s="171"/>
      <c r="G15" s="171"/>
      <c r="H15" s="172"/>
      <c r="I15" s="25"/>
      <c r="J15" s="104"/>
      <c r="K15" s="57"/>
    </row>
    <row r="16" spans="2:11" ht="12.75" customHeight="1" thickBot="1">
      <c r="B16" s="26"/>
      <c r="C16" s="163" t="s">
        <v>73</v>
      </c>
      <c r="D16" s="163"/>
      <c r="E16" s="163"/>
      <c r="F16" s="163"/>
      <c r="G16" s="163"/>
      <c r="H16" s="163"/>
      <c r="I16" s="59"/>
      <c r="J16" s="29">
        <f>J14/D6</f>
        <v>61.06333333333334</v>
      </c>
      <c r="K16" s="112">
        <f>J16*(VLOOKUP(OpdateretÅrstal,Prislistetillæg!$A$4:$C$61,3,FALSE)/VLOOKUP(Produktionsår,Prislistetillæg!$A$5:$C$61,3,FALSE))</f>
        <v>73.969199130507519</v>
      </c>
    </row>
    <row r="17" spans="2:11" ht="12.75" customHeight="1"/>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79</v>
      </c>
      <c r="C21" s="156" t="s">
        <v>69</v>
      </c>
      <c r="D21" s="157"/>
      <c r="E21" s="157"/>
      <c r="F21" s="157"/>
      <c r="G21" s="157"/>
      <c r="H21" s="158"/>
      <c r="I21" s="82">
        <f>I11</f>
        <v>55.85</v>
      </c>
      <c r="J21" s="102">
        <f>I21*$D$6</f>
        <v>837.75</v>
      </c>
      <c r="K21" s="111">
        <f>J21*(VLOOKUP(OpdateretÅrstal,Prislistetillæg!$A$4:$C$61,3,FALSE)/VLOOKUP(Produktionsår,Prislistetillæg!$A$5:$C$61,3,FALSE))</f>
        <v>1014.8102500941536</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181.2</v>
      </c>
      <c r="K23" s="68">
        <f>J23*(VLOOKUP(OpdateretÅrstal,Prislistetillæg!$A$4:$C$61,3,FALSE)/VLOOKUP(Produktionsår,Prislistetillæg!$A$5:$C$61,3,FALSE))</f>
        <v>219.4970066452529</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1148.2900000000002</v>
      </c>
      <c r="K26" s="68">
        <f>J26*(VLOOKUP(OpdateretÅrstal,Prislistetillæg!$A$4:$C$61,3,FALSE)/VLOOKUP(Produktionsår,Prislistetillæg!$A$5:$C$61,3,FALSE))</f>
        <v>1390.9835417255933</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76.552666666666681</v>
      </c>
      <c r="K28" s="112">
        <f>J28*(VLOOKUP(OpdateretÅrstal,Prislistetillæg!$A$4:$C$61,3,FALSE)/VLOOKUP(Produktionsår,Prislistetillæg!$A$5:$C$61,3,FALSE))</f>
        <v>92.732236115039555</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tabColor theme="3"/>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84" t="s">
        <v>56</v>
      </c>
      <c r="C1" s="185"/>
      <c r="D1" s="185"/>
      <c r="E1" s="185"/>
      <c r="F1" s="73">
        <v>13</v>
      </c>
      <c r="G1" s="186" t="s">
        <v>57</v>
      </c>
      <c r="H1" s="186"/>
      <c r="I1" s="186"/>
      <c r="J1" s="186"/>
      <c r="K1" s="186"/>
    </row>
    <row r="3" spans="2:11">
      <c r="D3" s="67" t="s">
        <v>58</v>
      </c>
      <c r="E3" s="66">
        <v>2014</v>
      </c>
      <c r="F3" t="s">
        <v>59</v>
      </c>
    </row>
    <row r="6" spans="2:11">
      <c r="B6" s="173" t="s">
        <v>60</v>
      </c>
      <c r="C6" s="174"/>
      <c r="D6" s="56">
        <v>25</v>
      </c>
      <c r="E6" s="27" t="s">
        <v>61</v>
      </c>
      <c r="F6" s="164" t="s">
        <v>62</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79</v>
      </c>
      <c r="C11" s="156" t="s">
        <v>69</v>
      </c>
      <c r="D11" s="157"/>
      <c r="E11" s="157"/>
      <c r="F11" s="157"/>
      <c r="G11" s="157"/>
      <c r="H11" s="158"/>
      <c r="I11" s="82">
        <v>55.85</v>
      </c>
      <c r="J11" s="102">
        <f>I11*$D$6</f>
        <v>1396.25</v>
      </c>
      <c r="K11" s="111">
        <f>J11*(VLOOKUP(OpdateretÅrstal,Prislistetillæg!$A$4:$C$61,3,FALSE)/VLOOKUP(Produktionsår,Prislistetillæg!$A$5:$C$61,3,FALSE))</f>
        <v>1691.3504168235893</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1474.45</v>
      </c>
      <c r="K14" s="68">
        <f>J14*(VLOOKUP(OpdateretÅrstal,Prislistetillæg!$A$4:$C$61,3,FALSE)/VLOOKUP(Produktionsår,Prislistetillæg!$A$5:$C$61,3,FALSE))</f>
        <v>1786.0781536870484</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58.978000000000002</v>
      </c>
      <c r="K16" s="112">
        <f>J16*(VLOOKUP(OpdateretÅrstal,Prislistetillæg!$A$4:$C$61,3,FALSE)/VLOOKUP(Produktionsår,Prislistetillæg!$A$5:$C$61,3,FALSE))</f>
        <v>71.443126147481934</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79</v>
      </c>
      <c r="C21" s="156" t="s">
        <v>69</v>
      </c>
      <c r="D21" s="157"/>
      <c r="E21" s="157"/>
      <c r="F21" s="157"/>
      <c r="G21" s="157"/>
      <c r="H21" s="158"/>
      <c r="I21" s="82">
        <f>I11</f>
        <v>55.85</v>
      </c>
      <c r="J21" s="102">
        <f>I21*$D$6</f>
        <v>1396.25</v>
      </c>
      <c r="K21" s="111">
        <f>J21*(VLOOKUP(OpdateretÅrstal,Prislistetillæg!$A$4:$C$61,3,FALSE)/VLOOKUP(Produktionsår,Prislistetillæg!$A$5:$C$61,3,FALSE))</f>
        <v>1691.3504168235893</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302</v>
      </c>
      <c r="K23" s="68">
        <f>J23*(VLOOKUP(OpdateretÅrstal,Prislistetillæg!$A$4:$C$61,3,FALSE)/VLOOKUP(Produktionsår,Prislistetillæg!$A$5:$C$61,3,FALSE))</f>
        <v>365.82834440875484</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1827.5900000000001</v>
      </c>
      <c r="K26" s="68">
        <f>J26*(VLOOKUP(OpdateretÅrstal,Prislistetillæg!$A$4:$C$61,3,FALSE)/VLOOKUP(Produktionsår,Prislistetillæg!$A$5:$C$61,3,FALSE))</f>
        <v>2213.8550462185308</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73.1036</v>
      </c>
      <c r="K28" s="112">
        <f>J28*(VLOOKUP(OpdateretÅrstal,Prislistetillæg!$A$4:$C$61,3,FALSE)/VLOOKUP(Produktionsår,Prislistetillæg!$A$5:$C$61,3,FALSE))</f>
        <v>88.554201848741229</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tabColor theme="3"/>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84" t="s">
        <v>56</v>
      </c>
      <c r="C1" s="185"/>
      <c r="D1" s="185"/>
      <c r="E1" s="185"/>
      <c r="F1" s="73">
        <v>14</v>
      </c>
      <c r="G1" s="186" t="s">
        <v>57</v>
      </c>
      <c r="H1" s="186"/>
      <c r="I1" s="186"/>
      <c r="J1" s="186"/>
      <c r="K1" s="186"/>
    </row>
    <row r="3" spans="2:11">
      <c r="D3" s="67" t="s">
        <v>58</v>
      </c>
      <c r="E3" s="66">
        <v>2014</v>
      </c>
      <c r="F3" t="s">
        <v>59</v>
      </c>
    </row>
    <row r="6" spans="2:11">
      <c r="B6" s="173" t="s">
        <v>60</v>
      </c>
      <c r="C6" s="174"/>
      <c r="D6" s="56">
        <v>50</v>
      </c>
      <c r="E6" s="27" t="s">
        <v>61</v>
      </c>
      <c r="F6" s="164" t="s">
        <v>62</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79</v>
      </c>
      <c r="C11" s="156" t="s">
        <v>69</v>
      </c>
      <c r="D11" s="157"/>
      <c r="E11" s="157"/>
      <c r="F11" s="157"/>
      <c r="G11" s="157"/>
      <c r="H11" s="158"/>
      <c r="I11" s="82">
        <v>55.85</v>
      </c>
      <c r="J11" s="102">
        <f>I11*$D$6</f>
        <v>2792.5</v>
      </c>
      <c r="K11" s="111">
        <f>J11*(VLOOKUP(OpdateretÅrstal,Prislistetillæg!$A$4:$C$61,3,FALSE)/VLOOKUP(Produktionsår,Prislistetillæg!$A$5:$C$61,3,FALSE))</f>
        <v>3382.7008336471786</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2870.7</v>
      </c>
      <c r="K14" s="68">
        <f>J14*(VLOOKUP(OpdateretÅrstal,Prislistetillæg!$A$4:$C$61,3,FALSE)/VLOOKUP(Produktionsår,Prislistetillæg!$A$5:$C$61,3,FALSE))</f>
        <v>3477.4285705106372</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57.413999999999994</v>
      </c>
      <c r="K16" s="112">
        <f>J16*(VLOOKUP(OpdateretÅrstal,Prislistetillæg!$A$4:$C$61,3,FALSE)/VLOOKUP(Produktionsår,Prislistetillæg!$A$5:$C$61,3,FALSE))</f>
        <v>69.548571410212745</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79</v>
      </c>
      <c r="C21" s="156" t="s">
        <v>69</v>
      </c>
      <c r="D21" s="157"/>
      <c r="E21" s="157"/>
      <c r="F21" s="157"/>
      <c r="G21" s="157"/>
      <c r="H21" s="158"/>
      <c r="I21" s="82">
        <f>I11</f>
        <v>55.85</v>
      </c>
      <c r="J21" s="102">
        <f>I21*$D$6</f>
        <v>2792.5</v>
      </c>
      <c r="K21" s="111">
        <f>J21*(VLOOKUP(OpdateretÅrstal,Prislistetillæg!$A$4:$C$61,3,FALSE)/VLOOKUP(Produktionsår,Prislistetillæg!$A$5:$C$61,3,FALSE))</f>
        <v>3382.7008336471786</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604</v>
      </c>
      <c r="K23" s="68">
        <f>J23*(VLOOKUP(OpdateretÅrstal,Prislistetillæg!$A$4:$C$61,3,FALSE)/VLOOKUP(Produktionsår,Prislistetillæg!$A$5:$C$61,3,FALSE))</f>
        <v>731.65668881750969</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3525.8399999999997</v>
      </c>
      <c r="K26" s="68">
        <f>J26*(VLOOKUP(OpdateretÅrstal,Prislistetillæg!$A$4:$C$61,3,FALSE)/VLOOKUP(Produktionsår,Prislistetillæg!$A$5:$C$61,3,FALSE))</f>
        <v>4271.0338074508745</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70.516799999999989</v>
      </c>
      <c r="K28" s="112">
        <f>J28*(VLOOKUP(OpdateretÅrstal,Prislistetillæg!$A$4:$C$61,3,FALSE)/VLOOKUP(Produktionsår,Prislistetillæg!$A$5:$C$61,3,FALSE))</f>
        <v>85.420676149017481</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theme="3"/>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84" t="s">
        <v>56</v>
      </c>
      <c r="C1" s="185"/>
      <c r="D1" s="185"/>
      <c r="E1" s="185"/>
      <c r="F1" s="73">
        <v>15</v>
      </c>
      <c r="G1" s="186" t="s">
        <v>57</v>
      </c>
      <c r="H1" s="186"/>
      <c r="I1" s="186"/>
      <c r="J1" s="186"/>
      <c r="K1" s="186"/>
    </row>
    <row r="3" spans="2:11">
      <c r="D3" s="67" t="s">
        <v>58</v>
      </c>
      <c r="E3" s="66">
        <v>2014</v>
      </c>
      <c r="F3" t="s">
        <v>59</v>
      </c>
    </row>
    <row r="6" spans="2:11">
      <c r="B6" s="173" t="s">
        <v>60</v>
      </c>
      <c r="C6" s="174"/>
      <c r="D6" s="56">
        <v>100</v>
      </c>
      <c r="E6" s="27" t="s">
        <v>61</v>
      </c>
      <c r="F6" s="164" t="s">
        <v>62</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79</v>
      </c>
      <c r="C11" s="156" t="s">
        <v>69</v>
      </c>
      <c r="D11" s="157"/>
      <c r="E11" s="157"/>
      <c r="F11" s="157"/>
      <c r="G11" s="157"/>
      <c r="H11" s="158"/>
      <c r="I11" s="82">
        <v>55.85</v>
      </c>
      <c r="J11" s="102">
        <f>I11*$D$6</f>
        <v>5585</v>
      </c>
      <c r="K11" s="111">
        <f>J11*(VLOOKUP(OpdateretÅrstal,Prislistetillæg!$A$4:$C$61,3,FALSE)/VLOOKUP(Produktionsår,Prislistetillæg!$A$5:$C$61,3,FALSE))</f>
        <v>6765.4016672943571</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69"/>
      <c r="D13" s="169"/>
      <c r="E13" s="169"/>
      <c r="F13" s="169"/>
      <c r="G13" s="169"/>
      <c r="H13" s="169"/>
      <c r="I13" s="25"/>
      <c r="J13" s="34"/>
      <c r="K13" s="57"/>
    </row>
    <row r="14" spans="2:11" ht="12.75" customHeight="1">
      <c r="B14" s="24"/>
      <c r="C14" s="169" t="s">
        <v>72</v>
      </c>
      <c r="D14" s="169"/>
      <c r="E14" s="169"/>
      <c r="F14" s="169"/>
      <c r="G14" s="169"/>
      <c r="H14" s="169"/>
      <c r="I14" s="25"/>
      <c r="J14" s="34">
        <f>SUM(J11:J12)</f>
        <v>5663.2</v>
      </c>
      <c r="K14" s="68">
        <f>J14*(VLOOKUP(OpdateretÅrstal,Prislistetillæg!$A$4:$C$61,3,FALSE)/VLOOKUP(Produktionsår,Prislistetillæg!$A$5:$C$61,3,FALSE))</f>
        <v>6860.1294041578158</v>
      </c>
    </row>
    <row r="15" spans="2:11" ht="12.75" customHeight="1">
      <c r="B15" s="24"/>
      <c r="C15" s="170"/>
      <c r="D15" s="171"/>
      <c r="E15" s="171"/>
      <c r="F15" s="171"/>
      <c r="G15" s="171"/>
      <c r="H15" s="172"/>
      <c r="I15" s="25"/>
      <c r="J15" s="104"/>
      <c r="K15" s="57"/>
    </row>
    <row r="16" spans="2:11" ht="12.75" customHeight="1" thickBot="1">
      <c r="B16" s="26"/>
      <c r="C16" s="163" t="s">
        <v>73</v>
      </c>
      <c r="D16" s="163"/>
      <c r="E16" s="163"/>
      <c r="F16" s="163"/>
      <c r="G16" s="163"/>
      <c r="H16" s="163"/>
      <c r="I16" s="59"/>
      <c r="J16" s="29">
        <f>J14/D6</f>
        <v>56.631999999999998</v>
      </c>
      <c r="K16" s="112">
        <f>J16*(VLOOKUP(OpdateretÅrstal,Prislistetillæg!$A$4:$C$61,3,FALSE)/VLOOKUP(Produktionsår,Prislistetillæg!$A$5:$C$61,3,FALSE))</f>
        <v>68.601294041578157</v>
      </c>
    </row>
    <row r="17" spans="2:11" ht="12.75" customHeight="1"/>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79</v>
      </c>
      <c r="C21" s="156" t="s">
        <v>69</v>
      </c>
      <c r="D21" s="157"/>
      <c r="E21" s="157"/>
      <c r="F21" s="157"/>
      <c r="G21" s="157"/>
      <c r="H21" s="158"/>
      <c r="I21" s="82">
        <f>I11</f>
        <v>55.85</v>
      </c>
      <c r="J21" s="102">
        <f>I21*$D$6</f>
        <v>5585</v>
      </c>
      <c r="K21" s="111">
        <f>J21*(VLOOKUP(OpdateretÅrstal,Prislistetillæg!$A$4:$C$61,3,FALSE)/VLOOKUP(Produktionsår,Prislistetillæg!$A$5:$C$61,3,FALSE))</f>
        <v>6765.4016672943571</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1208</v>
      </c>
      <c r="K23" s="68">
        <f>J23*(VLOOKUP(OpdateretÅrstal,Prislistetillæg!$A$4:$C$61,3,FALSE)/VLOOKUP(Produktionsår,Prislistetillæg!$A$5:$C$61,3,FALSE))</f>
        <v>1463.3133776350194</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6922.34</v>
      </c>
      <c r="K26" s="68">
        <f>J26*(VLOOKUP(OpdateretÅrstal,Prislistetillæg!$A$4:$C$61,3,FALSE)/VLOOKUP(Produktionsår,Prislistetillæg!$A$5:$C$61,3,FALSE))</f>
        <v>8385.3913299155629</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69.223399999999998</v>
      </c>
      <c r="K28" s="112">
        <f>J28*(VLOOKUP(OpdateretÅrstal,Prislistetillæg!$A$4:$C$61,3,FALSE)/VLOOKUP(Produktionsår,Prislistetillæg!$A$5:$C$61,3,FALSE))</f>
        <v>83.853913299155622</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theme="9" tint="-0.249977111117893"/>
  </sheetPr>
  <dimension ref="B1:K28"/>
  <sheetViews>
    <sheetView workbookViewId="0">
      <selection activeCell="R25" sqref="R25"/>
    </sheetView>
  </sheetViews>
  <sheetFormatPr defaultRowHeight="12.75"/>
  <cols>
    <col min="9" max="9" width="9.5" bestFit="1" customWidth="1"/>
    <col min="10" max="11" width="10.5" bestFit="1" customWidth="1"/>
  </cols>
  <sheetData>
    <row r="1" spans="2:11" ht="13.5" thickBot="1">
      <c r="B1" s="187" t="s">
        <v>56</v>
      </c>
      <c r="C1" s="188"/>
      <c r="D1" s="188"/>
      <c r="E1" s="188"/>
      <c r="F1" s="74">
        <v>16</v>
      </c>
      <c r="G1" s="189" t="s">
        <v>57</v>
      </c>
      <c r="H1" s="189"/>
      <c r="I1" s="189"/>
      <c r="J1" s="189"/>
      <c r="K1" s="189"/>
    </row>
    <row r="3" spans="2:11">
      <c r="D3" s="67" t="s">
        <v>58</v>
      </c>
      <c r="E3" s="66">
        <v>2014</v>
      </c>
      <c r="F3" t="s">
        <v>59</v>
      </c>
    </row>
    <row r="6" spans="2:11">
      <c r="B6" s="173" t="s">
        <v>60</v>
      </c>
      <c r="C6" s="174"/>
      <c r="D6" s="56">
        <v>5</v>
      </c>
      <c r="E6" s="27" t="s">
        <v>61</v>
      </c>
      <c r="F6" s="164" t="s">
        <v>80</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81</v>
      </c>
      <c r="C11" s="156" t="s">
        <v>69</v>
      </c>
      <c r="D11" s="157"/>
      <c r="E11" s="157"/>
      <c r="F11" s="157"/>
      <c r="G11" s="157"/>
      <c r="H11" s="158"/>
      <c r="I11" s="82">
        <v>52.04</v>
      </c>
      <c r="J11" s="102">
        <f>I11*$D$6</f>
        <v>260.2</v>
      </c>
      <c r="K11" s="111">
        <f>J11*(VLOOKUP(OpdateretÅrstal,Prislistetillæg!$A$4:$C$61,3,FALSE)/VLOOKUP(Produktionsår,Prislistetillæg!$A$5:$C$61,3,FALSE))</f>
        <v>315.193825215755</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69"/>
      <c r="D13" s="169"/>
      <c r="E13" s="169"/>
      <c r="F13" s="169"/>
      <c r="G13" s="169"/>
      <c r="H13" s="169"/>
      <c r="I13" s="25"/>
      <c r="J13" s="34"/>
      <c r="K13" s="57"/>
    </row>
    <row r="14" spans="2:11" ht="12.75" customHeight="1">
      <c r="B14" s="24"/>
      <c r="C14" s="169" t="s">
        <v>72</v>
      </c>
      <c r="D14" s="169"/>
      <c r="E14" s="169"/>
      <c r="F14" s="169"/>
      <c r="G14" s="169"/>
      <c r="H14" s="169"/>
      <c r="I14" s="25"/>
      <c r="J14" s="34">
        <f>SUM(J11:J12)</f>
        <v>338.4</v>
      </c>
      <c r="K14" s="68">
        <f>J14*(VLOOKUP(OpdateretÅrstal,Prislistetillæg!$A$4:$C$61,3,FALSE)/VLOOKUP(Produktionsår,Prislistetillæg!$A$5:$C$61,3,FALSE))</f>
        <v>409.92156207921403</v>
      </c>
    </row>
    <row r="15" spans="2:11" ht="12.75" customHeight="1">
      <c r="B15" s="24"/>
      <c r="C15" s="170"/>
      <c r="D15" s="171"/>
      <c r="E15" s="171"/>
      <c r="F15" s="171"/>
      <c r="G15" s="171"/>
      <c r="H15" s="172"/>
      <c r="I15" s="25"/>
      <c r="J15" s="104"/>
      <c r="K15" s="57"/>
    </row>
    <row r="16" spans="2:11" ht="12.75" customHeight="1" thickBot="1">
      <c r="B16" s="26"/>
      <c r="C16" s="163" t="s">
        <v>73</v>
      </c>
      <c r="D16" s="163"/>
      <c r="E16" s="163"/>
      <c r="F16" s="163"/>
      <c r="G16" s="163"/>
      <c r="H16" s="163"/>
      <c r="I16" s="59"/>
      <c r="J16" s="29">
        <f>J14/D6</f>
        <v>67.679999999999993</v>
      </c>
      <c r="K16" s="112">
        <f>J16*(VLOOKUP(OpdateretÅrstal,Prislistetillæg!$A$4:$C$61,3,FALSE)/VLOOKUP(Produktionsår,Prislistetillæg!$A$5:$C$61,3,FALSE))</f>
        <v>81.984312415842794</v>
      </c>
    </row>
    <row r="17" spans="2:11" ht="12.75" customHeight="1"/>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81</v>
      </c>
      <c r="C21" s="156" t="s">
        <v>69</v>
      </c>
      <c r="D21" s="157"/>
      <c r="E21" s="157"/>
      <c r="F21" s="157"/>
      <c r="G21" s="157"/>
      <c r="H21" s="158"/>
      <c r="I21" s="82">
        <f>I11</f>
        <v>52.04</v>
      </c>
      <c r="J21" s="102">
        <f>I21*$D$6</f>
        <v>260.2</v>
      </c>
      <c r="K21" s="111">
        <f>J21*(VLOOKUP(OpdateretÅrstal,Prislistetillæg!$A$4:$C$61,3,FALSE)/VLOOKUP(Produktionsår,Prislistetillæg!$A$5:$C$61,3,FALSE))</f>
        <v>315.193825215755</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60.4</v>
      </c>
      <c r="K23" s="68">
        <f>J23*(VLOOKUP(OpdateretÅrstal,Prislistetillæg!$A$4:$C$61,3,FALSE)/VLOOKUP(Produktionsår,Prislistetillæg!$A$5:$C$61,3,FALSE))</f>
        <v>73.165668881750975</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449.93999999999994</v>
      </c>
      <c r="K26" s="68">
        <f>J26*(VLOOKUP(OpdateretÅrstal,Prislistetillæg!$A$4:$C$61,3,FALSE)/VLOOKUP(Produktionsår,Prislistetillæg!$A$5:$C$61,3,FALSE))</f>
        <v>545.03577908369255</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89.987999999999985</v>
      </c>
      <c r="K28" s="112">
        <f>J28*(VLOOKUP(OpdateretÅrstal,Prislistetillæg!$A$4:$C$61,3,FALSE)/VLOOKUP(Produktionsår,Prislistetillæg!$A$5:$C$61,3,FALSE))</f>
        <v>109.0071558167385</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theme="9" tint="-0.249977111117893"/>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87" t="s">
        <v>56</v>
      </c>
      <c r="C1" s="188"/>
      <c r="D1" s="188"/>
      <c r="E1" s="188"/>
      <c r="F1" s="74">
        <v>17</v>
      </c>
      <c r="G1" s="189" t="s">
        <v>57</v>
      </c>
      <c r="H1" s="189"/>
      <c r="I1" s="189"/>
      <c r="J1" s="189"/>
      <c r="K1" s="189"/>
    </row>
    <row r="3" spans="2:11">
      <c r="D3" s="67" t="s">
        <v>58</v>
      </c>
      <c r="E3" s="66">
        <v>2014</v>
      </c>
      <c r="F3" t="s">
        <v>59</v>
      </c>
    </row>
    <row r="6" spans="2:11">
      <c r="B6" s="173" t="s">
        <v>60</v>
      </c>
      <c r="C6" s="174"/>
      <c r="D6" s="56">
        <v>15</v>
      </c>
      <c r="E6" s="27" t="s">
        <v>61</v>
      </c>
      <c r="F6" s="164" t="s">
        <v>80</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81</v>
      </c>
      <c r="C11" s="156" t="s">
        <v>69</v>
      </c>
      <c r="D11" s="157"/>
      <c r="E11" s="157"/>
      <c r="F11" s="157"/>
      <c r="G11" s="157"/>
      <c r="H11" s="158"/>
      <c r="I11" s="82">
        <v>52.04</v>
      </c>
      <c r="J11" s="102">
        <f>I11*$D$6</f>
        <v>780.6</v>
      </c>
      <c r="K11" s="111">
        <f>J11*(VLOOKUP(OpdateretÅrstal,Prislistetillæg!$A$4:$C$61,3,FALSE)/VLOOKUP(Produktionsår,Prislistetillæg!$A$5:$C$61,3,FALSE))</f>
        <v>945.58147564726505</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858.80000000000007</v>
      </c>
      <c r="K14" s="68">
        <f>J14*(VLOOKUP(OpdateretÅrstal,Prislistetillæg!$A$4:$C$61,3,FALSE)/VLOOKUP(Produktionsår,Prislistetillæg!$A$5:$C$61,3,FALSE))</f>
        <v>1040.3092125107241</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57.253333333333337</v>
      </c>
      <c r="K16" s="112">
        <f>J16*(VLOOKUP(OpdateretÅrstal,Prislistetillæg!$A$4:$C$61,3,FALSE)/VLOOKUP(Produktionsår,Prislistetillæg!$A$5:$C$61,3,FALSE))</f>
        <v>69.353947500714938</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81</v>
      </c>
      <c r="C21" s="156" t="s">
        <v>69</v>
      </c>
      <c r="D21" s="157"/>
      <c r="E21" s="157"/>
      <c r="F21" s="157"/>
      <c r="G21" s="157"/>
      <c r="H21" s="158"/>
      <c r="I21" s="82">
        <f>I11</f>
        <v>52.04</v>
      </c>
      <c r="J21" s="102">
        <f>I21*$D$6</f>
        <v>780.6</v>
      </c>
      <c r="K21" s="111">
        <f>J21*(VLOOKUP(OpdateretÅrstal,Prislistetillæg!$A$4:$C$61,3,FALSE)/VLOOKUP(Produktionsår,Prislistetillæg!$A$5:$C$61,3,FALSE))</f>
        <v>945.58147564726505</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181.2</v>
      </c>
      <c r="K23" s="68">
        <f>J23*(VLOOKUP(OpdateretÅrstal,Prislistetillæg!$A$4:$C$61,3,FALSE)/VLOOKUP(Produktionsår,Prislistetillæg!$A$5:$C$61,3,FALSE))</f>
        <v>219.4970066452529</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1091.1400000000001</v>
      </c>
      <c r="K26" s="68">
        <f>J26*(VLOOKUP(OpdateretÅrstal,Prislistetillæg!$A$4:$C$61,3,FALSE)/VLOOKUP(Produktionsår,Prislistetillæg!$A$5:$C$61,3,FALSE))</f>
        <v>1321.7547672787045</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72.742666666666679</v>
      </c>
      <c r="K28" s="112">
        <f>J28*(VLOOKUP(OpdateretÅrstal,Prislistetillæg!$A$4:$C$61,3,FALSE)/VLOOKUP(Produktionsår,Prislistetillæg!$A$5:$C$61,3,FALSE))</f>
        <v>88.116984485246988</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theme="9" tint="-0.249977111117893"/>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87" t="s">
        <v>56</v>
      </c>
      <c r="C1" s="188"/>
      <c r="D1" s="188"/>
      <c r="E1" s="188"/>
      <c r="F1" s="74">
        <v>18</v>
      </c>
      <c r="G1" s="189" t="s">
        <v>57</v>
      </c>
      <c r="H1" s="189"/>
      <c r="I1" s="189"/>
      <c r="J1" s="189"/>
      <c r="K1" s="189"/>
    </row>
    <row r="3" spans="2:11">
      <c r="D3" s="67" t="s">
        <v>58</v>
      </c>
      <c r="E3" s="66">
        <v>2014</v>
      </c>
      <c r="F3" t="s">
        <v>59</v>
      </c>
    </row>
    <row r="6" spans="2:11">
      <c r="B6" s="173" t="s">
        <v>60</v>
      </c>
      <c r="C6" s="174"/>
      <c r="D6" s="56">
        <v>25</v>
      </c>
      <c r="E6" s="27" t="s">
        <v>61</v>
      </c>
      <c r="F6" s="164" t="s">
        <v>80</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81</v>
      </c>
      <c r="C11" s="156" t="s">
        <v>69</v>
      </c>
      <c r="D11" s="157"/>
      <c r="E11" s="157"/>
      <c r="F11" s="157"/>
      <c r="G11" s="157"/>
      <c r="H11" s="158"/>
      <c r="I11" s="82">
        <v>52.04</v>
      </c>
      <c r="J11" s="102">
        <f>I11*$D$6</f>
        <v>1301</v>
      </c>
      <c r="K11" s="111">
        <f>J11*(VLOOKUP(OpdateretÅrstal,Prislistetillæg!$A$4:$C$61,3,FALSE)/VLOOKUP(Produktionsår,Prislistetillæg!$A$5:$C$61,3,FALSE))</f>
        <v>1575.9691260787749</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1379.2</v>
      </c>
      <c r="K14" s="68">
        <f>J14*(VLOOKUP(OpdateretÅrstal,Prislistetillæg!$A$4:$C$61,3,FALSE)/VLOOKUP(Produktionsår,Prislistetillæg!$A$5:$C$61,3,FALSE))</f>
        <v>1670.696862942234</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55.167999999999999</v>
      </c>
      <c r="K16" s="112">
        <f>J16*(VLOOKUP(OpdateretÅrstal,Prislistetillæg!$A$4:$C$61,3,FALSE)/VLOOKUP(Produktionsår,Prislistetillæg!$A$5:$C$61,3,FALSE))</f>
        <v>66.827874517689366</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81</v>
      </c>
      <c r="C21" s="156" t="s">
        <v>69</v>
      </c>
      <c r="D21" s="157"/>
      <c r="E21" s="157"/>
      <c r="F21" s="157"/>
      <c r="G21" s="157"/>
      <c r="H21" s="158"/>
      <c r="I21" s="82">
        <f>I11</f>
        <v>52.04</v>
      </c>
      <c r="J21" s="102">
        <f>I21*$D$6</f>
        <v>1301</v>
      </c>
      <c r="K21" s="111">
        <f>J21*(VLOOKUP(OpdateretÅrstal,Prislistetillæg!$A$4:$C$61,3,FALSE)/VLOOKUP(Produktionsår,Prislistetillæg!$A$5:$C$61,3,FALSE))</f>
        <v>1575.9691260787749</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302</v>
      </c>
      <c r="K23" s="68">
        <f>J23*(VLOOKUP(OpdateretÅrstal,Prislistetillæg!$A$4:$C$61,3,FALSE)/VLOOKUP(Produktionsår,Prislistetillæg!$A$5:$C$61,3,FALSE))</f>
        <v>365.82834440875484</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1732.3400000000001</v>
      </c>
      <c r="K26" s="68">
        <f>J26*(VLOOKUP(OpdateretÅrstal,Prislistetillæg!$A$4:$C$61,3,FALSE)/VLOOKUP(Produktionsår,Prislistetillæg!$A$5:$C$61,3,FALSE))</f>
        <v>2098.4737554737167</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69.293600000000012</v>
      </c>
      <c r="K28" s="112">
        <f>J28*(VLOOKUP(OpdateretÅrstal,Prislistetillæg!$A$4:$C$61,3,FALSE)/VLOOKUP(Produktionsår,Prislistetillæg!$A$5:$C$61,3,FALSE))</f>
        <v>83.938950218948676</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B1:K28"/>
  <sheetViews>
    <sheetView workbookViewId="0">
      <selection activeCell="R25" sqref="R25"/>
    </sheetView>
  </sheetViews>
  <sheetFormatPr defaultRowHeight="12.75"/>
  <cols>
    <col min="9" max="9" width="9.5" bestFit="1" customWidth="1"/>
    <col min="10" max="11" width="10.5" bestFit="1" customWidth="1"/>
  </cols>
  <sheetData>
    <row r="1" spans="2:11" ht="13.5" thickBot="1">
      <c r="B1" s="159" t="s">
        <v>56</v>
      </c>
      <c r="C1" s="160"/>
      <c r="D1" s="160"/>
      <c r="E1" s="160"/>
      <c r="F1" s="71">
        <v>1</v>
      </c>
      <c r="G1" s="161" t="s">
        <v>57</v>
      </c>
      <c r="H1" s="161"/>
      <c r="I1" s="161"/>
      <c r="J1" s="161"/>
      <c r="K1" s="161"/>
    </row>
    <row r="3" spans="2:11">
      <c r="D3" s="67" t="s">
        <v>58</v>
      </c>
      <c r="E3" s="66">
        <v>2014</v>
      </c>
      <c r="F3" t="s">
        <v>59</v>
      </c>
    </row>
    <row r="6" spans="2:11">
      <c r="B6" s="173" t="s">
        <v>60</v>
      </c>
      <c r="C6" s="174"/>
      <c r="D6" s="56">
        <v>5</v>
      </c>
      <c r="E6" s="27" t="s">
        <v>61</v>
      </c>
      <c r="F6" s="164" t="s">
        <v>62</v>
      </c>
      <c r="G6" s="165"/>
      <c r="H6" s="165"/>
      <c r="I6" s="28">
        <v>100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68</v>
      </c>
      <c r="C11" s="156" t="s">
        <v>69</v>
      </c>
      <c r="D11" s="157"/>
      <c r="E11" s="157"/>
      <c r="F11" s="157"/>
      <c r="G11" s="157"/>
      <c r="H11" s="158"/>
      <c r="I11" s="82">
        <v>68.3</v>
      </c>
      <c r="J11" s="102">
        <f>I11*$D$6</f>
        <v>341.5</v>
      </c>
      <c r="K11" s="111">
        <f>J11*(VLOOKUP(OpdateretÅrstal,Prislistetillæg!$A$4:$C$61,3,FALSE)/VLOOKUP(Produktionsår,Prislistetillæg!$A$5:$C$61,3,FALSE))</f>
        <v>413.67675369400592</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69"/>
      <c r="D13" s="169"/>
      <c r="E13" s="169"/>
      <c r="F13" s="169"/>
      <c r="G13" s="169"/>
      <c r="H13" s="169"/>
      <c r="I13" s="25"/>
      <c r="J13" s="34"/>
      <c r="K13" s="57"/>
    </row>
    <row r="14" spans="2:11" ht="12.75" customHeight="1">
      <c r="B14" s="24"/>
      <c r="C14" s="169" t="s">
        <v>72</v>
      </c>
      <c r="D14" s="169"/>
      <c r="E14" s="169"/>
      <c r="F14" s="169"/>
      <c r="G14" s="169"/>
      <c r="H14" s="169"/>
      <c r="I14" s="25"/>
      <c r="J14" s="34">
        <f>SUM(J11:J12)</f>
        <v>419.7</v>
      </c>
      <c r="K14" s="68">
        <f>J14*(VLOOKUP(OpdateretÅrstal,Prislistetillæg!$A$4:$C$61,3,FALSE)/VLOOKUP(Produktionsår,Prislistetillæg!$A$5:$C$61,3,FALSE))</f>
        <v>508.4044905574649</v>
      </c>
    </row>
    <row r="15" spans="2:11" ht="12.75" customHeight="1">
      <c r="B15" s="24"/>
      <c r="C15" s="170"/>
      <c r="D15" s="171"/>
      <c r="E15" s="171"/>
      <c r="F15" s="171"/>
      <c r="G15" s="171"/>
      <c r="H15" s="172"/>
      <c r="I15" s="25"/>
      <c r="J15" s="104"/>
      <c r="K15" s="57"/>
    </row>
    <row r="16" spans="2:11" ht="12.75" customHeight="1" thickBot="1">
      <c r="B16" s="26"/>
      <c r="C16" s="163" t="s">
        <v>73</v>
      </c>
      <c r="D16" s="163"/>
      <c r="E16" s="163"/>
      <c r="F16" s="163"/>
      <c r="G16" s="163"/>
      <c r="H16" s="163"/>
      <c r="I16" s="59"/>
      <c r="J16" s="29">
        <f>J14/D6</f>
        <v>83.94</v>
      </c>
      <c r="K16" s="112">
        <f>J16*(VLOOKUP(OpdateretÅrstal,Prislistetillæg!$A$4:$C$61,3,FALSE)/VLOOKUP(Produktionsår,Prislistetillæg!$A$5:$C$61,3,FALSE))</f>
        <v>101.68089811149298</v>
      </c>
    </row>
    <row r="17" spans="2:11" ht="12.75" customHeight="1"/>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68</v>
      </c>
      <c r="C21" s="156" t="s">
        <v>69</v>
      </c>
      <c r="D21" s="157"/>
      <c r="E21" s="157"/>
      <c r="F21" s="157"/>
      <c r="G21" s="157"/>
      <c r="H21" s="158"/>
      <c r="I21" s="82">
        <v>68.3</v>
      </c>
      <c r="J21" s="102">
        <f>I21*$D$6</f>
        <v>341.5</v>
      </c>
      <c r="K21" s="111">
        <f>J21*(VLOOKUP(OpdateretÅrstal,Prislistetillæg!$A$4:$C$61,3,FALSE)/VLOOKUP(Produktionsår,Prislistetillæg!$A$5:$C$61,3,FALSE))</f>
        <v>413.67675369400592</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60.4</v>
      </c>
      <c r="K23" s="68">
        <f>J23*(VLOOKUP(OpdateretÅrstal,Prislistetillæg!$A$4:$C$61,3,FALSE)/VLOOKUP(Produktionsår,Prislistetillæg!$A$5:$C$61,3,FALSE))</f>
        <v>73.165668881750975</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531.24</v>
      </c>
      <c r="K26" s="68">
        <f>J26*(VLOOKUP(OpdateretÅrstal,Prislistetillæg!$A$4:$C$61,3,FALSE)/VLOOKUP(Produktionsår,Prislistetillæg!$A$5:$C$61,3,FALSE))</f>
        <v>643.51870756194353</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106.248</v>
      </c>
      <c r="K28" s="112">
        <f>J28*(VLOOKUP(OpdateretÅrstal,Prislistetillæg!$A$4:$C$61,3,FALSE)/VLOOKUP(Produktionsår,Prislistetillæg!$A$5:$C$61,3,FALSE))</f>
        <v>128.70374151238869</v>
      </c>
    </row>
  </sheetData>
  <mergeCells count="22">
    <mergeCell ref="C28:H28"/>
    <mergeCell ref="F6:H6"/>
    <mergeCell ref="C24:H24"/>
    <mergeCell ref="C25:H25"/>
    <mergeCell ref="C26:H26"/>
    <mergeCell ref="C27:H27"/>
    <mergeCell ref="C16:H16"/>
    <mergeCell ref="C10:H10"/>
    <mergeCell ref="C11:H11"/>
    <mergeCell ref="C12:H12"/>
    <mergeCell ref="C15:H15"/>
    <mergeCell ref="C13:H13"/>
    <mergeCell ref="C14:H14"/>
    <mergeCell ref="C22:H22"/>
    <mergeCell ref="C23:H23"/>
    <mergeCell ref="B6:C6"/>
    <mergeCell ref="C20:H20"/>
    <mergeCell ref="C21:H21"/>
    <mergeCell ref="B1:E1"/>
    <mergeCell ref="G1:K1"/>
    <mergeCell ref="C9:H9"/>
    <mergeCell ref="C19:H19"/>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theme="9" tint="-0.249977111117893"/>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87" t="s">
        <v>56</v>
      </c>
      <c r="C1" s="188"/>
      <c r="D1" s="188"/>
      <c r="E1" s="188"/>
      <c r="F1" s="74">
        <v>19</v>
      </c>
      <c r="G1" s="189" t="s">
        <v>57</v>
      </c>
      <c r="H1" s="189"/>
      <c r="I1" s="189"/>
      <c r="J1" s="189"/>
      <c r="K1" s="189"/>
    </row>
    <row r="3" spans="2:11">
      <c r="D3" s="67" t="s">
        <v>58</v>
      </c>
      <c r="E3" s="66">
        <v>2014</v>
      </c>
      <c r="F3" t="s">
        <v>59</v>
      </c>
    </row>
    <row r="6" spans="2:11">
      <c r="B6" s="173" t="s">
        <v>60</v>
      </c>
      <c r="C6" s="174"/>
      <c r="D6" s="56">
        <v>50</v>
      </c>
      <c r="E6" s="27" t="s">
        <v>61</v>
      </c>
      <c r="F6" s="164" t="s">
        <v>80</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81</v>
      </c>
      <c r="C11" s="156" t="s">
        <v>69</v>
      </c>
      <c r="D11" s="157"/>
      <c r="E11" s="157"/>
      <c r="F11" s="157"/>
      <c r="G11" s="157"/>
      <c r="H11" s="158"/>
      <c r="I11" s="82">
        <v>52.04</v>
      </c>
      <c r="J11" s="102">
        <f>I11*$D$6</f>
        <v>2602</v>
      </c>
      <c r="K11" s="111">
        <f>J11*(VLOOKUP(OpdateretÅrstal,Prislistetillæg!$A$4:$C$61,3,FALSE)/VLOOKUP(Produktionsår,Prislistetillæg!$A$5:$C$61,3,FALSE))</f>
        <v>3151.9382521575499</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2680.2</v>
      </c>
      <c r="K14" s="68">
        <f>J14*(VLOOKUP(OpdateretÅrstal,Prislistetillæg!$A$4:$C$61,3,FALSE)/VLOOKUP(Produktionsår,Prislistetillæg!$A$5:$C$61,3,FALSE))</f>
        <v>3246.665989021009</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53.603999999999999</v>
      </c>
      <c r="K16" s="112">
        <f>J16*(VLOOKUP(OpdateretÅrstal,Prislistetillæg!$A$4:$C$61,3,FALSE)/VLOOKUP(Produktionsår,Prislistetillæg!$A$5:$C$61,3,FALSE))</f>
        <v>64.933319780420177</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81</v>
      </c>
      <c r="C21" s="156" t="s">
        <v>69</v>
      </c>
      <c r="D21" s="157"/>
      <c r="E21" s="157"/>
      <c r="F21" s="157"/>
      <c r="G21" s="157"/>
      <c r="H21" s="158"/>
      <c r="I21" s="82">
        <f>I11</f>
        <v>52.04</v>
      </c>
      <c r="J21" s="102">
        <f>I21*$D$6</f>
        <v>2602</v>
      </c>
      <c r="K21" s="111">
        <f>J21*(VLOOKUP(OpdateretÅrstal,Prislistetillæg!$A$4:$C$61,3,FALSE)/VLOOKUP(Produktionsår,Prislistetillæg!$A$5:$C$61,3,FALSE))</f>
        <v>3151.9382521575499</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604</v>
      </c>
      <c r="K23" s="68">
        <f>J23*(VLOOKUP(OpdateretÅrstal,Prislistetillæg!$A$4:$C$61,3,FALSE)/VLOOKUP(Produktionsår,Prislistetillæg!$A$5:$C$61,3,FALSE))</f>
        <v>731.65668881750969</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3335.3399999999997</v>
      </c>
      <c r="K26" s="68">
        <f>J26*(VLOOKUP(OpdateretÅrstal,Prislistetillæg!$A$4:$C$61,3,FALSE)/VLOOKUP(Produktionsår,Prislistetillæg!$A$5:$C$61,3,FALSE))</f>
        <v>4040.2712259612458</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66.706799999999987</v>
      </c>
      <c r="K28" s="112">
        <f>J28*(VLOOKUP(OpdateretÅrstal,Prislistetillæg!$A$4:$C$61,3,FALSE)/VLOOKUP(Produktionsår,Prislistetillæg!$A$5:$C$61,3,FALSE))</f>
        <v>80.805424519224914</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theme="9" tint="-0.249977111117893"/>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87" t="s">
        <v>56</v>
      </c>
      <c r="C1" s="188"/>
      <c r="D1" s="188"/>
      <c r="E1" s="188"/>
      <c r="F1" s="74">
        <v>20</v>
      </c>
      <c r="G1" s="189" t="s">
        <v>57</v>
      </c>
      <c r="H1" s="189"/>
      <c r="I1" s="189"/>
      <c r="J1" s="189"/>
      <c r="K1" s="189"/>
    </row>
    <row r="3" spans="2:11">
      <c r="D3" s="67" t="s">
        <v>58</v>
      </c>
      <c r="E3" s="66">
        <v>2014</v>
      </c>
      <c r="F3" t="s">
        <v>59</v>
      </c>
    </row>
    <row r="6" spans="2:11">
      <c r="B6" s="173" t="s">
        <v>60</v>
      </c>
      <c r="C6" s="174"/>
      <c r="D6" s="56">
        <v>100</v>
      </c>
      <c r="E6" s="27" t="s">
        <v>61</v>
      </c>
      <c r="F6" s="164" t="s">
        <v>80</v>
      </c>
      <c r="G6" s="165"/>
      <c r="H6" s="165"/>
      <c r="I6" s="28">
        <v>650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81</v>
      </c>
      <c r="C11" s="156" t="s">
        <v>69</v>
      </c>
      <c r="D11" s="157"/>
      <c r="E11" s="157"/>
      <c r="F11" s="157"/>
      <c r="G11" s="157"/>
      <c r="H11" s="158"/>
      <c r="I11" s="82">
        <v>52.04</v>
      </c>
      <c r="J11" s="102">
        <f>I11*$D$6</f>
        <v>5204</v>
      </c>
      <c r="K11" s="111">
        <f>J11*(VLOOKUP(OpdateretÅrstal,Prislistetillæg!$A$4:$C$61,3,FALSE)/VLOOKUP(Produktionsår,Prislistetillæg!$A$5:$C$61,3,FALSE))</f>
        <v>6303.8765043150997</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69"/>
      <c r="D13" s="169"/>
      <c r="E13" s="169"/>
      <c r="F13" s="169"/>
      <c r="G13" s="169"/>
      <c r="H13" s="169"/>
      <c r="I13" s="25"/>
      <c r="J13" s="34"/>
      <c r="K13" s="57"/>
    </row>
    <row r="14" spans="2:11" ht="12.75" customHeight="1">
      <c r="B14" s="24"/>
      <c r="C14" s="169" t="s">
        <v>72</v>
      </c>
      <c r="D14" s="169"/>
      <c r="E14" s="169"/>
      <c r="F14" s="169"/>
      <c r="G14" s="169"/>
      <c r="H14" s="169"/>
      <c r="I14" s="25"/>
      <c r="J14" s="34">
        <f>SUM(J11:J12)</f>
        <v>5282.2</v>
      </c>
      <c r="K14" s="68">
        <f>J14*(VLOOKUP(OpdateretÅrstal,Prislistetillæg!$A$4:$C$61,3,FALSE)/VLOOKUP(Produktionsår,Prislistetillæg!$A$5:$C$61,3,FALSE))</f>
        <v>6398.6042411785593</v>
      </c>
    </row>
    <row r="15" spans="2:11" ht="12.75" customHeight="1">
      <c r="B15" s="24"/>
      <c r="C15" s="170"/>
      <c r="D15" s="171"/>
      <c r="E15" s="171"/>
      <c r="F15" s="171"/>
      <c r="G15" s="171"/>
      <c r="H15" s="172"/>
      <c r="I15" s="25"/>
      <c r="J15" s="104"/>
      <c r="K15" s="57"/>
    </row>
    <row r="16" spans="2:11" ht="12.75" customHeight="1" thickBot="1">
      <c r="B16" s="26"/>
      <c r="C16" s="163" t="s">
        <v>73</v>
      </c>
      <c r="D16" s="163"/>
      <c r="E16" s="163"/>
      <c r="F16" s="163"/>
      <c r="G16" s="163"/>
      <c r="H16" s="163"/>
      <c r="I16" s="59"/>
      <c r="J16" s="29">
        <f>J14/D6</f>
        <v>52.821999999999996</v>
      </c>
      <c r="K16" s="112">
        <f>J16*(VLOOKUP(OpdateretÅrstal,Prislistetillæg!$A$4:$C$61,3,FALSE)/VLOOKUP(Produktionsår,Prislistetillæg!$A$5:$C$61,3,FALSE))</f>
        <v>63.986042411785583</v>
      </c>
    </row>
    <row r="17" spans="2:11" ht="12.75" customHeight="1"/>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81</v>
      </c>
      <c r="C21" s="156" t="s">
        <v>69</v>
      </c>
      <c r="D21" s="157"/>
      <c r="E21" s="157"/>
      <c r="F21" s="157"/>
      <c r="G21" s="157"/>
      <c r="H21" s="158"/>
      <c r="I21" s="82">
        <f>I11</f>
        <v>52.04</v>
      </c>
      <c r="J21" s="102">
        <f>I21*$D$6</f>
        <v>5204</v>
      </c>
      <c r="K21" s="111">
        <f>J21*(VLOOKUP(OpdateretÅrstal,Prislistetillæg!$A$4:$C$61,3,FALSE)/VLOOKUP(Produktionsår,Prislistetillæg!$A$5:$C$61,3,FALSE))</f>
        <v>6303.8765043150997</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1208</v>
      </c>
      <c r="K23" s="68">
        <f>J23*(VLOOKUP(OpdateretÅrstal,Prislistetillæg!$A$4:$C$61,3,FALSE)/VLOOKUP(Produktionsår,Prislistetillæg!$A$5:$C$61,3,FALSE))</f>
        <v>1463.3133776350194</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6541.34</v>
      </c>
      <c r="K26" s="68">
        <f>J26*(VLOOKUP(OpdateretÅrstal,Prislistetillæg!$A$4:$C$61,3,FALSE)/VLOOKUP(Produktionsår,Prislistetillæg!$A$5:$C$61,3,FALSE))</f>
        <v>7923.8661669363064</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65.413399999999996</v>
      </c>
      <c r="K28" s="112">
        <f>J28*(VLOOKUP(OpdateretÅrstal,Prislistetillæg!$A$4:$C$61,3,FALSE)/VLOOKUP(Produktionsår,Prislistetillæg!$A$5:$C$61,3,FALSE))</f>
        <v>79.238661669363054</v>
      </c>
    </row>
  </sheetData>
  <mergeCells count="22">
    <mergeCell ref="C28:H28"/>
    <mergeCell ref="F6:H6"/>
    <mergeCell ref="C23:H23"/>
    <mergeCell ref="C24:H24"/>
    <mergeCell ref="C25:H25"/>
    <mergeCell ref="C26:H26"/>
    <mergeCell ref="C27:H27"/>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dimension ref="A1:I61"/>
  <sheetViews>
    <sheetView workbookViewId="0">
      <selection activeCell="I19" sqref="I19"/>
    </sheetView>
  </sheetViews>
  <sheetFormatPr defaultRowHeight="12.75"/>
  <cols>
    <col min="2" max="3" width="9.5" bestFit="1" customWidth="1"/>
    <col min="11" max="11" width="10.125" bestFit="1" customWidth="1"/>
  </cols>
  <sheetData>
    <row r="1" spans="1:9">
      <c r="C1" s="190" t="s">
        <v>82</v>
      </c>
      <c r="D1" s="190"/>
      <c r="E1" s="190"/>
      <c r="F1" s="190"/>
      <c r="G1" s="190"/>
      <c r="H1" s="190"/>
      <c r="I1" s="190"/>
    </row>
    <row r="2" spans="1:9">
      <c r="C2" s="190" t="s">
        <v>83</v>
      </c>
      <c r="D2" s="190"/>
      <c r="E2" s="190"/>
      <c r="F2" s="190"/>
      <c r="G2" s="190"/>
      <c r="H2" s="190"/>
      <c r="I2" s="190"/>
    </row>
    <row r="4" spans="1:9" ht="39" customHeight="1">
      <c r="B4" s="30" t="str">
        <f>'[1]Prisliste tillæg'!$B$3</f>
        <v>Det aktuelle års tillæg</v>
      </c>
      <c r="C4" s="31" t="str">
        <f>'[1]Prisliste tillæg'!$C$3</f>
        <v>Samlet Prisliste tillæg</v>
      </c>
    </row>
    <row r="5" spans="1:9">
      <c r="A5">
        <f>'[1]Prisliste tillæg'!$A4</f>
        <v>2014</v>
      </c>
      <c r="B5" s="33">
        <f>'[1]Prisliste tillæg'!$B4</f>
        <v>1</v>
      </c>
      <c r="C5" s="32">
        <f>'[1]Prisliste tillæg'!$C4</f>
        <v>1</v>
      </c>
    </row>
    <row r="6" spans="1:9">
      <c r="A6">
        <f>'[1]Prisliste tillæg'!$A5</f>
        <v>2015</v>
      </c>
      <c r="B6" s="33">
        <f>'[1]Prisliste tillæg'!$B5</f>
        <v>1.014</v>
      </c>
      <c r="C6" s="32">
        <f>'[1]Prisliste tillæg'!$C5</f>
        <v>1.014</v>
      </c>
    </row>
    <row r="7" spans="1:9">
      <c r="A7">
        <f>'[1]Prisliste tillæg'!$A6</f>
        <v>2016</v>
      </c>
      <c r="B7" s="33">
        <f>'[1]Prisliste tillæg'!$B6</f>
        <v>1.0189999999999999</v>
      </c>
      <c r="C7" s="32">
        <f>'[1]Prisliste tillæg'!$C6</f>
        <v>1.033266</v>
      </c>
    </row>
    <row r="8" spans="1:9">
      <c r="A8">
        <f>'[1]Prisliste tillæg'!$A7</f>
        <v>2017</v>
      </c>
      <c r="B8" s="33">
        <f>'[1]Prisliste tillæg'!$B7</f>
        <v>1.018</v>
      </c>
      <c r="C8" s="32">
        <f>'[1]Prisliste tillæg'!$C7</f>
        <v>1.0518647880000001</v>
      </c>
    </row>
    <row r="9" spans="1:9">
      <c r="A9">
        <f>'[1]Prisliste tillæg'!$A8</f>
        <v>2018</v>
      </c>
      <c r="B9" s="33">
        <f>'[1]Prisliste tillæg'!$B8</f>
        <v>1.0189999999999999</v>
      </c>
      <c r="C9" s="32">
        <f>'[1]Prisliste tillæg'!$C8</f>
        <v>1.0718502189720001</v>
      </c>
    </row>
    <row r="10" spans="1:9">
      <c r="A10">
        <f>'[1]Prisliste tillæg'!$A9</f>
        <v>2019</v>
      </c>
      <c r="B10" s="33">
        <f>'[1]Prisliste tillæg'!$B9</f>
        <v>1.0209999999999999</v>
      </c>
      <c r="C10" s="32">
        <f>'[1]Prisliste tillæg'!$C9</f>
        <v>1.0943590735704121</v>
      </c>
    </row>
    <row r="11" spans="1:9">
      <c r="A11">
        <f>'[1]Prisliste tillæg'!$A10</f>
        <v>2020</v>
      </c>
      <c r="B11" s="33">
        <f>'[1]Prisliste tillæg'!$B10</f>
        <v>1.0209999999999999</v>
      </c>
      <c r="C11" s="32">
        <f>'[1]Prisliste tillæg'!$C10</f>
        <v>1.1173406141153905</v>
      </c>
    </row>
    <row r="12" spans="1:9">
      <c r="A12">
        <f>'[1]Prisliste tillæg'!$A11</f>
        <v>2021</v>
      </c>
      <c r="B12" s="33">
        <f>'[1]Prisliste tillæg'!$B11</f>
        <v>1.0209999999999999</v>
      </c>
      <c r="C12" s="32">
        <f>'[1]Prisliste tillæg'!$C11</f>
        <v>1.1408047670118135</v>
      </c>
    </row>
    <row r="13" spans="1:9">
      <c r="A13">
        <f>'[1]Prisliste tillæg'!$A12</f>
        <v>2022</v>
      </c>
      <c r="B13" s="33">
        <f>'[1]Prisliste tillæg'!$B12</f>
        <v>1.0209999999999999</v>
      </c>
      <c r="C13" s="32">
        <f>'[1]Prisliste tillæg'!$C12</f>
        <v>1.1647616671190615</v>
      </c>
    </row>
    <row r="14" spans="1:9">
      <c r="A14">
        <f>'[1]Prisliste tillæg'!$A13</f>
        <v>2023</v>
      </c>
      <c r="B14" s="33">
        <f>'[1]Prisliste tillæg'!$B13</f>
        <v>1.04</v>
      </c>
      <c r="C14" s="32">
        <f>'[1]Prisliste tillæg'!$C13</f>
        <v>1.211352133803824</v>
      </c>
    </row>
    <row r="15" spans="1:9">
      <c r="A15">
        <f>'[1]Prisliste tillæg'!$A14</f>
        <v>2024</v>
      </c>
      <c r="B15" s="33">
        <f>'[1]Prisliste tillæg'!$B14</f>
        <v>0</v>
      </c>
      <c r="C15" s="32">
        <f>'[1]Prisliste tillæg'!$C14</f>
        <v>0</v>
      </c>
    </row>
    <row r="16" spans="1:9">
      <c r="A16">
        <f>'[1]Prisliste tillæg'!$A15</f>
        <v>2025</v>
      </c>
      <c r="B16" s="33">
        <f>'[1]Prisliste tillæg'!$B15</f>
        <v>0</v>
      </c>
      <c r="C16" s="32">
        <f>'[1]Prisliste tillæg'!$C15</f>
        <v>0</v>
      </c>
    </row>
    <row r="17" spans="1:3">
      <c r="A17">
        <f>'[1]Prisliste tillæg'!$A16</f>
        <v>2026</v>
      </c>
      <c r="B17" s="33">
        <f>'[1]Prisliste tillæg'!$B16</f>
        <v>0</v>
      </c>
      <c r="C17" s="32">
        <f>'[1]Prisliste tillæg'!$C16</f>
        <v>0</v>
      </c>
    </row>
    <row r="18" spans="1:3">
      <c r="A18">
        <f>'[1]Prisliste tillæg'!$A17</f>
        <v>2027</v>
      </c>
      <c r="B18" s="33">
        <f>'[1]Prisliste tillæg'!$B17</f>
        <v>0</v>
      </c>
      <c r="C18" s="32">
        <f>'[1]Prisliste tillæg'!$C17</f>
        <v>0</v>
      </c>
    </row>
    <row r="19" spans="1:3">
      <c r="A19">
        <f>'[1]Prisliste tillæg'!$A18</f>
        <v>2028</v>
      </c>
      <c r="B19" s="33">
        <f>'[1]Prisliste tillæg'!$B18</f>
        <v>0</v>
      </c>
      <c r="C19" s="32">
        <f>'[1]Prisliste tillæg'!$C18</f>
        <v>0</v>
      </c>
    </row>
    <row r="20" spans="1:3">
      <c r="A20">
        <f>'[1]Prisliste tillæg'!$A19</f>
        <v>2029</v>
      </c>
      <c r="B20" s="33">
        <f>'[1]Prisliste tillæg'!$B19</f>
        <v>0</v>
      </c>
      <c r="C20" s="32">
        <f>'[1]Prisliste tillæg'!$C19</f>
        <v>0</v>
      </c>
    </row>
    <row r="21" spans="1:3">
      <c r="A21">
        <f>'[1]Prisliste tillæg'!$A20</f>
        <v>2030</v>
      </c>
      <c r="B21" s="33">
        <f>'[1]Prisliste tillæg'!$B20</f>
        <v>0</v>
      </c>
      <c r="C21" s="32">
        <f>'[1]Prisliste tillæg'!$C20</f>
        <v>0</v>
      </c>
    </row>
    <row r="22" spans="1:3">
      <c r="A22">
        <f>'[1]Prisliste tillæg'!$A21</f>
        <v>2031</v>
      </c>
      <c r="B22" s="33">
        <f>'[1]Prisliste tillæg'!$B21</f>
        <v>0</v>
      </c>
      <c r="C22" s="32">
        <f>'[1]Prisliste tillæg'!$C21</f>
        <v>0</v>
      </c>
    </row>
    <row r="23" spans="1:3">
      <c r="A23">
        <f>'[1]Prisliste tillæg'!$A22</f>
        <v>2032</v>
      </c>
      <c r="B23" s="33">
        <f>'[1]Prisliste tillæg'!$B22</f>
        <v>0</v>
      </c>
      <c r="C23" s="32">
        <f>'[1]Prisliste tillæg'!$C22</f>
        <v>0</v>
      </c>
    </row>
    <row r="24" spans="1:3">
      <c r="A24">
        <f>'[1]Prisliste tillæg'!$A23</f>
        <v>2033</v>
      </c>
      <c r="B24" s="33">
        <f>'[1]Prisliste tillæg'!$B23</f>
        <v>0</v>
      </c>
      <c r="C24" s="32">
        <f>'[1]Prisliste tillæg'!$C23</f>
        <v>0</v>
      </c>
    </row>
    <row r="25" spans="1:3">
      <c r="A25">
        <f>'[1]Prisliste tillæg'!$A24</f>
        <v>2034</v>
      </c>
      <c r="B25" s="33">
        <f>'[1]Prisliste tillæg'!$B24</f>
        <v>0</v>
      </c>
      <c r="C25" s="32">
        <f>'[1]Prisliste tillæg'!$C24</f>
        <v>0</v>
      </c>
    </row>
    <row r="26" spans="1:3">
      <c r="A26">
        <f>'[1]Prisliste tillæg'!$A25</f>
        <v>2035</v>
      </c>
      <c r="B26" s="33">
        <f>'[1]Prisliste tillæg'!$B25</f>
        <v>0</v>
      </c>
      <c r="C26" s="32">
        <f>'[1]Prisliste tillæg'!$C25</f>
        <v>0</v>
      </c>
    </row>
    <row r="27" spans="1:3">
      <c r="A27">
        <f>'[1]Prisliste tillæg'!$A26</f>
        <v>2036</v>
      </c>
      <c r="B27" s="33">
        <f>'[1]Prisliste tillæg'!$B26</f>
        <v>0</v>
      </c>
      <c r="C27" s="32">
        <f>'[1]Prisliste tillæg'!$C26</f>
        <v>0</v>
      </c>
    </row>
    <row r="28" spans="1:3">
      <c r="A28">
        <f>'[1]Prisliste tillæg'!$A27</f>
        <v>2037</v>
      </c>
      <c r="B28" s="33">
        <f>'[1]Prisliste tillæg'!$B27</f>
        <v>0</v>
      </c>
      <c r="C28" s="32">
        <f>'[1]Prisliste tillæg'!$C27</f>
        <v>0</v>
      </c>
    </row>
    <row r="29" spans="1:3">
      <c r="A29">
        <f>'[1]Prisliste tillæg'!$A28</f>
        <v>2038</v>
      </c>
      <c r="B29" s="33">
        <f>'[1]Prisliste tillæg'!$B28</f>
        <v>0</v>
      </c>
      <c r="C29" s="32">
        <f>'[1]Prisliste tillæg'!$C28</f>
        <v>0</v>
      </c>
    </row>
    <row r="30" spans="1:3">
      <c r="A30">
        <f>'[1]Prisliste tillæg'!$A29</f>
        <v>2039</v>
      </c>
      <c r="B30" s="33">
        <f>'[1]Prisliste tillæg'!$B29</f>
        <v>0</v>
      </c>
      <c r="C30" s="32">
        <f>'[1]Prisliste tillæg'!$C29</f>
        <v>0</v>
      </c>
    </row>
    <row r="31" spans="1:3">
      <c r="A31">
        <f>'[1]Prisliste tillæg'!$A30</f>
        <v>2040</v>
      </c>
      <c r="B31" s="33">
        <f>'[1]Prisliste tillæg'!$B30</f>
        <v>0</v>
      </c>
      <c r="C31" s="32">
        <f>'[1]Prisliste tillæg'!$C30</f>
        <v>0</v>
      </c>
    </row>
    <row r="32" spans="1:3">
      <c r="A32">
        <f>'[1]Prisliste tillæg'!$A31</f>
        <v>2041</v>
      </c>
      <c r="B32" s="33">
        <f>'[1]Prisliste tillæg'!$B31</f>
        <v>0</v>
      </c>
      <c r="C32" s="32">
        <f>'[1]Prisliste tillæg'!$C31</f>
        <v>0</v>
      </c>
    </row>
    <row r="33" spans="1:3">
      <c r="A33">
        <f>'[1]Prisliste tillæg'!$A32</f>
        <v>2042</v>
      </c>
      <c r="B33" s="33">
        <f>'[1]Prisliste tillæg'!$B32</f>
        <v>0</v>
      </c>
      <c r="C33" s="32">
        <f>'[1]Prisliste tillæg'!$C32</f>
        <v>0</v>
      </c>
    </row>
    <row r="34" spans="1:3">
      <c r="A34">
        <f>'[1]Prisliste tillæg'!$A33</f>
        <v>2043</v>
      </c>
      <c r="B34" s="33">
        <f>'[1]Prisliste tillæg'!$B33</f>
        <v>0</v>
      </c>
      <c r="C34" s="32">
        <f>'[1]Prisliste tillæg'!$C33</f>
        <v>0</v>
      </c>
    </row>
    <row r="35" spans="1:3">
      <c r="A35">
        <f>'[1]Prisliste tillæg'!$A34</f>
        <v>2044</v>
      </c>
      <c r="B35" s="33">
        <f>'[1]Prisliste tillæg'!$B34</f>
        <v>0</v>
      </c>
      <c r="C35" s="32">
        <f>'[1]Prisliste tillæg'!$C34</f>
        <v>0</v>
      </c>
    </row>
    <row r="36" spans="1:3">
      <c r="A36">
        <f>'[1]Prisliste tillæg'!$A35</f>
        <v>2045</v>
      </c>
      <c r="B36" s="33">
        <f>'[1]Prisliste tillæg'!$B35</f>
        <v>0</v>
      </c>
      <c r="C36" s="32">
        <f>'[1]Prisliste tillæg'!$C35</f>
        <v>0</v>
      </c>
    </row>
    <row r="37" spans="1:3">
      <c r="A37">
        <f>'[1]Prisliste tillæg'!$A36</f>
        <v>2046</v>
      </c>
      <c r="B37" s="33">
        <f>'[1]Prisliste tillæg'!$B36</f>
        <v>0</v>
      </c>
      <c r="C37" s="32">
        <f>'[1]Prisliste tillæg'!$C36</f>
        <v>0</v>
      </c>
    </row>
    <row r="38" spans="1:3">
      <c r="A38">
        <f>'[1]Prisliste tillæg'!$A37</f>
        <v>2047</v>
      </c>
      <c r="B38" s="33">
        <f>'[1]Prisliste tillæg'!$B37</f>
        <v>0</v>
      </c>
      <c r="C38" s="32">
        <f>'[1]Prisliste tillæg'!$C37</f>
        <v>0</v>
      </c>
    </row>
    <row r="39" spans="1:3">
      <c r="A39">
        <f>'[1]Prisliste tillæg'!$A38</f>
        <v>2048</v>
      </c>
      <c r="B39" s="33">
        <f>'[1]Prisliste tillæg'!$B38</f>
        <v>0</v>
      </c>
      <c r="C39" s="32">
        <f>'[1]Prisliste tillæg'!$C38</f>
        <v>0</v>
      </c>
    </row>
    <row r="40" spans="1:3">
      <c r="A40">
        <f>'[1]Prisliste tillæg'!$A39</f>
        <v>2049</v>
      </c>
      <c r="B40" s="33">
        <f>'[1]Prisliste tillæg'!$B39</f>
        <v>0</v>
      </c>
      <c r="C40" s="32">
        <f>'[1]Prisliste tillæg'!$C39</f>
        <v>0</v>
      </c>
    </row>
    <row r="41" spans="1:3">
      <c r="A41">
        <f>'[1]Prisliste tillæg'!$A40</f>
        <v>2050</v>
      </c>
      <c r="B41" s="33">
        <f>'[1]Prisliste tillæg'!$B40</f>
        <v>0</v>
      </c>
      <c r="C41" s="32">
        <f>'[1]Prisliste tillæg'!$C40</f>
        <v>0</v>
      </c>
    </row>
    <row r="42" spans="1:3">
      <c r="A42">
        <f>'[1]Prisliste tillæg'!$A41</f>
        <v>2051</v>
      </c>
      <c r="B42" s="33">
        <f>'[1]Prisliste tillæg'!$B41</f>
        <v>0</v>
      </c>
      <c r="C42" s="32">
        <f>'[1]Prisliste tillæg'!$C41</f>
        <v>0</v>
      </c>
    </row>
    <row r="43" spans="1:3">
      <c r="A43">
        <f>'[1]Prisliste tillæg'!$A42</f>
        <v>2052</v>
      </c>
      <c r="B43" s="33">
        <f>'[1]Prisliste tillæg'!$B42</f>
        <v>0</v>
      </c>
      <c r="C43" s="32">
        <f>'[1]Prisliste tillæg'!$C42</f>
        <v>0</v>
      </c>
    </row>
    <row r="44" spans="1:3">
      <c r="A44">
        <f>'[1]Prisliste tillæg'!$A43</f>
        <v>2053</v>
      </c>
      <c r="B44" s="33">
        <f>'[1]Prisliste tillæg'!$B43</f>
        <v>0</v>
      </c>
      <c r="C44" s="32">
        <f>'[1]Prisliste tillæg'!$C43</f>
        <v>0</v>
      </c>
    </row>
    <row r="45" spans="1:3">
      <c r="A45">
        <f>'[1]Prisliste tillæg'!$A44</f>
        <v>2054</v>
      </c>
      <c r="B45" s="33">
        <f>'[1]Prisliste tillæg'!$B44</f>
        <v>0</v>
      </c>
      <c r="C45" s="32">
        <f>'[1]Prisliste tillæg'!$C44</f>
        <v>0</v>
      </c>
    </row>
    <row r="46" spans="1:3">
      <c r="A46">
        <f>'[1]Prisliste tillæg'!$A45</f>
        <v>2055</v>
      </c>
      <c r="B46" s="33">
        <f>'[1]Prisliste tillæg'!$B45</f>
        <v>0</v>
      </c>
      <c r="C46" s="32">
        <f>'[1]Prisliste tillæg'!$C45</f>
        <v>0</v>
      </c>
    </row>
    <row r="47" spans="1:3">
      <c r="A47">
        <f>'[1]Prisliste tillæg'!$A46</f>
        <v>2056</v>
      </c>
      <c r="B47" s="33">
        <f>'[1]Prisliste tillæg'!$B46</f>
        <v>0</v>
      </c>
      <c r="C47" s="32">
        <f>'[1]Prisliste tillæg'!$C46</f>
        <v>0</v>
      </c>
    </row>
    <row r="48" spans="1:3">
      <c r="A48">
        <f>'[1]Prisliste tillæg'!$A47</f>
        <v>2057</v>
      </c>
      <c r="B48" s="33">
        <f>'[1]Prisliste tillæg'!$B47</f>
        <v>0</v>
      </c>
      <c r="C48" s="32">
        <f>'[1]Prisliste tillæg'!$C47</f>
        <v>0</v>
      </c>
    </row>
    <row r="49" spans="1:3">
      <c r="A49">
        <f>'[1]Prisliste tillæg'!$A48</f>
        <v>2058</v>
      </c>
      <c r="B49" s="33">
        <f>'[1]Prisliste tillæg'!$B48</f>
        <v>0</v>
      </c>
      <c r="C49" s="32">
        <f>'[1]Prisliste tillæg'!$C48</f>
        <v>0</v>
      </c>
    </row>
    <row r="50" spans="1:3">
      <c r="A50">
        <f>'[1]Prisliste tillæg'!$A49</f>
        <v>2059</v>
      </c>
      <c r="B50" s="33">
        <f>'[1]Prisliste tillæg'!$B49</f>
        <v>0</v>
      </c>
      <c r="C50" s="32">
        <f>'[1]Prisliste tillæg'!$C49</f>
        <v>0</v>
      </c>
    </row>
    <row r="51" spans="1:3">
      <c r="A51">
        <f>'[1]Prisliste tillæg'!$A50</f>
        <v>2060</v>
      </c>
      <c r="B51" s="33">
        <f>'[1]Prisliste tillæg'!$B50</f>
        <v>0</v>
      </c>
      <c r="C51" s="32">
        <f>'[1]Prisliste tillæg'!$C50</f>
        <v>0</v>
      </c>
    </row>
    <row r="52" spans="1:3">
      <c r="A52">
        <f>'[1]Prisliste tillæg'!$A51</f>
        <v>2061</v>
      </c>
      <c r="B52" s="33">
        <f>'[1]Prisliste tillæg'!$B51</f>
        <v>0</v>
      </c>
      <c r="C52" s="32">
        <f>'[1]Prisliste tillæg'!$C51</f>
        <v>0</v>
      </c>
    </row>
    <row r="53" spans="1:3">
      <c r="A53">
        <f>'[1]Prisliste tillæg'!$A52</f>
        <v>2062</v>
      </c>
      <c r="B53" s="33">
        <f>'[1]Prisliste tillæg'!$B52</f>
        <v>0</v>
      </c>
      <c r="C53" s="32">
        <f>'[1]Prisliste tillæg'!$C52</f>
        <v>0</v>
      </c>
    </row>
    <row r="54" spans="1:3">
      <c r="A54">
        <f>'[1]Prisliste tillæg'!$A53</f>
        <v>2063</v>
      </c>
      <c r="B54" s="33">
        <f>'[1]Prisliste tillæg'!$B53</f>
        <v>0</v>
      </c>
      <c r="C54" s="32">
        <f>'[1]Prisliste tillæg'!$C53</f>
        <v>0</v>
      </c>
    </row>
    <row r="55" spans="1:3">
      <c r="A55">
        <f>'[1]Prisliste tillæg'!$A54</f>
        <v>2064</v>
      </c>
      <c r="B55" s="33">
        <f>'[1]Prisliste tillæg'!$B54</f>
        <v>0</v>
      </c>
      <c r="C55" s="32">
        <f>'[1]Prisliste tillæg'!$C54</f>
        <v>0</v>
      </c>
    </row>
    <row r="56" spans="1:3">
      <c r="A56">
        <f>'[1]Prisliste tillæg'!$A55</f>
        <v>2065</v>
      </c>
      <c r="B56" s="33">
        <f>'[1]Prisliste tillæg'!$B55</f>
        <v>0</v>
      </c>
      <c r="C56" s="32">
        <f>'[1]Prisliste tillæg'!$C55</f>
        <v>0</v>
      </c>
    </row>
    <row r="57" spans="1:3">
      <c r="A57">
        <f>'[1]Prisliste tillæg'!$A56</f>
        <v>2066</v>
      </c>
      <c r="B57" s="33">
        <f>'[1]Prisliste tillæg'!$B56</f>
        <v>0</v>
      </c>
      <c r="C57" s="32">
        <f>'[1]Prisliste tillæg'!$C56</f>
        <v>0</v>
      </c>
    </row>
    <row r="58" spans="1:3">
      <c r="A58">
        <f>'[1]Prisliste tillæg'!$A57</f>
        <v>2067</v>
      </c>
      <c r="B58" s="33">
        <f>'[1]Prisliste tillæg'!$B57</f>
        <v>0</v>
      </c>
      <c r="C58" s="32">
        <f>'[1]Prisliste tillæg'!$C57</f>
        <v>0</v>
      </c>
    </row>
    <row r="59" spans="1:3">
      <c r="A59">
        <f>'[1]Prisliste tillæg'!$A58</f>
        <v>2068</v>
      </c>
      <c r="B59" s="33">
        <f>'[1]Prisliste tillæg'!$B58</f>
        <v>0</v>
      </c>
      <c r="C59" s="32">
        <f>'[1]Prisliste tillæg'!$C58</f>
        <v>0</v>
      </c>
    </row>
    <row r="60" spans="1:3">
      <c r="A60">
        <f>'[1]Prisliste tillæg'!$A59</f>
        <v>2069</v>
      </c>
      <c r="B60" s="33">
        <f>'[1]Prisliste tillæg'!$B59</f>
        <v>0</v>
      </c>
      <c r="C60" s="32">
        <f>'[1]Prisliste tillæg'!$C59</f>
        <v>0</v>
      </c>
    </row>
    <row r="61" spans="1:3">
      <c r="A61">
        <f>'[1]Prisliste tillæg'!$A60</f>
        <v>2070</v>
      </c>
      <c r="B61" s="33">
        <f>'[1]Prisliste tillæg'!$B60</f>
        <v>0</v>
      </c>
      <c r="C61" s="32">
        <f>'[1]Prisliste tillæg'!$C60</f>
        <v>0</v>
      </c>
    </row>
  </sheetData>
  <mergeCells count="2">
    <mergeCell ref="C1:I1"/>
    <mergeCell ref="C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59" t="s">
        <v>56</v>
      </c>
      <c r="C1" s="160"/>
      <c r="D1" s="160"/>
      <c r="E1" s="160"/>
      <c r="F1" s="71">
        <v>2</v>
      </c>
      <c r="G1" s="161" t="s">
        <v>57</v>
      </c>
      <c r="H1" s="161"/>
      <c r="I1" s="161"/>
      <c r="J1" s="161"/>
      <c r="K1" s="161"/>
    </row>
    <row r="3" spans="2:11">
      <c r="D3" s="67" t="s">
        <v>58</v>
      </c>
      <c r="E3" s="66">
        <v>2014</v>
      </c>
      <c r="F3" t="s">
        <v>59</v>
      </c>
    </row>
    <row r="6" spans="2:11">
      <c r="B6" s="173" t="s">
        <v>60</v>
      </c>
      <c r="C6" s="174"/>
      <c r="D6" s="56">
        <v>15</v>
      </c>
      <c r="E6" s="27" t="s">
        <v>61</v>
      </c>
      <c r="F6" s="164" t="s">
        <v>62</v>
      </c>
      <c r="G6" s="165"/>
      <c r="H6" s="165"/>
      <c r="I6" s="28">
        <v>100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68</v>
      </c>
      <c r="C11" s="156" t="s">
        <v>69</v>
      </c>
      <c r="D11" s="157"/>
      <c r="E11" s="157"/>
      <c r="F11" s="157"/>
      <c r="G11" s="157"/>
      <c r="H11" s="158"/>
      <c r="I11" s="82">
        <v>68.3</v>
      </c>
      <c r="J11" s="102">
        <f>I11*$D$6</f>
        <v>1024.5</v>
      </c>
      <c r="K11" s="111">
        <f>J11*(VLOOKUP(OpdateretÅrstal,Prislistetillæg!$A$4:$C$61,3,FALSE)/VLOOKUP(Produktionsår,Prislistetillæg!$A$5:$C$61,3,FALSE))</f>
        <v>1241.0302610820177</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69"/>
      <c r="D13" s="169"/>
      <c r="E13" s="169"/>
      <c r="F13" s="169"/>
      <c r="G13" s="169"/>
      <c r="H13" s="169"/>
      <c r="I13" s="25"/>
      <c r="J13" s="34"/>
      <c r="K13" s="57"/>
    </row>
    <row r="14" spans="2:11" ht="12.75" customHeight="1">
      <c r="B14" s="24"/>
      <c r="C14" s="169" t="s">
        <v>72</v>
      </c>
      <c r="D14" s="169"/>
      <c r="E14" s="169"/>
      <c r="F14" s="169"/>
      <c r="G14" s="169"/>
      <c r="H14" s="169"/>
      <c r="I14" s="25"/>
      <c r="J14" s="34">
        <f>SUM(J11:J12)</f>
        <v>1102.7</v>
      </c>
      <c r="K14" s="68">
        <f>J14*(VLOOKUP(OpdateretÅrstal,Prislistetillæg!$A$4:$C$61,3,FALSE)/VLOOKUP(Produktionsår,Prislistetillæg!$A$5:$C$61,3,FALSE))</f>
        <v>1335.7579979454767</v>
      </c>
    </row>
    <row r="15" spans="2:11" ht="12.75" customHeight="1">
      <c r="B15" s="24"/>
      <c r="C15" s="170"/>
      <c r="D15" s="171"/>
      <c r="E15" s="171"/>
      <c r="F15" s="171"/>
      <c r="G15" s="171"/>
      <c r="H15" s="172"/>
      <c r="I15" s="25"/>
      <c r="J15" s="104"/>
      <c r="K15" s="57"/>
    </row>
    <row r="16" spans="2:11" ht="12.75" customHeight="1" thickBot="1">
      <c r="B16" s="26"/>
      <c r="C16" s="163" t="s">
        <v>73</v>
      </c>
      <c r="D16" s="163"/>
      <c r="E16" s="163"/>
      <c r="F16" s="163"/>
      <c r="G16" s="163"/>
      <c r="H16" s="163"/>
      <c r="I16" s="59"/>
      <c r="J16" s="29">
        <f>J14/D6</f>
        <v>73.513333333333335</v>
      </c>
      <c r="K16" s="112">
        <f>J16*(VLOOKUP(OpdateretÅrstal,Prislistetillæg!$A$4:$C$61,3,FALSE)/VLOOKUP(Produktionsår,Prislistetillæg!$A$5:$C$61,3,FALSE))</f>
        <v>89.050533196365123</v>
      </c>
    </row>
    <row r="17" spans="2:11" ht="12.75" customHeight="1"/>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68</v>
      </c>
      <c r="C21" s="156" t="s">
        <v>69</v>
      </c>
      <c r="D21" s="157"/>
      <c r="E21" s="157"/>
      <c r="F21" s="157"/>
      <c r="G21" s="157"/>
      <c r="H21" s="158"/>
      <c r="I21" s="82">
        <v>68.3</v>
      </c>
      <c r="J21" s="102">
        <f>I21*$D$6</f>
        <v>1024.5</v>
      </c>
      <c r="K21" s="111">
        <f>J21*(VLOOKUP(OpdateretÅrstal,Prislistetillæg!$A$4:$C$61,3,FALSE)/VLOOKUP(Produktionsår,Prislistetillæg!$A$5:$C$61,3,FALSE))</f>
        <v>1241.0302610820177</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181.2</v>
      </c>
      <c r="K23" s="68">
        <f>J23*(VLOOKUP(OpdateretÅrstal,Prislistetillæg!$A$4:$C$61,3,FALSE)/VLOOKUP(Produktionsår,Prislistetillæg!$A$5:$C$61,3,FALSE))</f>
        <v>219.4970066452529</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1335.0400000000002</v>
      </c>
      <c r="K26" s="68">
        <f>J26*(VLOOKUP(OpdateretÅrstal,Prislistetillæg!$A$4:$C$61,3,FALSE)/VLOOKUP(Produktionsår,Prislistetillæg!$A$5:$C$61,3,FALSE))</f>
        <v>1617.2035527134574</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89.002666666666684</v>
      </c>
      <c r="K28" s="112">
        <f>J28*(VLOOKUP(OpdateretÅrstal,Prislistetillæg!$A$4:$C$61,3,FALSE)/VLOOKUP(Produktionsår,Prislistetillæg!$A$5:$C$61,3,FALSE))</f>
        <v>107.81357018089717</v>
      </c>
    </row>
  </sheetData>
  <mergeCells count="22">
    <mergeCell ref="C28:H28"/>
    <mergeCell ref="F6:H6"/>
    <mergeCell ref="C23:H23"/>
    <mergeCell ref="C24:H24"/>
    <mergeCell ref="C25:H25"/>
    <mergeCell ref="C26:H26"/>
    <mergeCell ref="C27:H27"/>
    <mergeCell ref="C20:H20"/>
    <mergeCell ref="C21:H21"/>
    <mergeCell ref="C22:H22"/>
    <mergeCell ref="C12:H12"/>
    <mergeCell ref="C15:H15"/>
    <mergeCell ref="C16:H16"/>
    <mergeCell ref="C13:H13"/>
    <mergeCell ref="C14:H14"/>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59" t="s">
        <v>56</v>
      </c>
      <c r="C1" s="160"/>
      <c r="D1" s="160"/>
      <c r="E1" s="160"/>
      <c r="F1" s="71">
        <v>3</v>
      </c>
      <c r="G1" s="161" t="s">
        <v>57</v>
      </c>
      <c r="H1" s="161"/>
      <c r="I1" s="161"/>
      <c r="J1" s="161"/>
      <c r="K1" s="161"/>
    </row>
    <row r="3" spans="2:11">
      <c r="D3" s="67" t="s">
        <v>58</v>
      </c>
      <c r="E3" s="66">
        <v>2014</v>
      </c>
      <c r="F3" t="s">
        <v>59</v>
      </c>
    </row>
    <row r="6" spans="2:11">
      <c r="B6" s="173" t="s">
        <v>60</v>
      </c>
      <c r="C6" s="174"/>
      <c r="D6" s="56">
        <v>25</v>
      </c>
      <c r="E6" s="27" t="s">
        <v>61</v>
      </c>
      <c r="F6" s="164" t="s">
        <v>62</v>
      </c>
      <c r="G6" s="165"/>
      <c r="H6" s="165"/>
      <c r="I6" s="28">
        <v>100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68</v>
      </c>
      <c r="C11" s="156" t="s">
        <v>69</v>
      </c>
      <c r="D11" s="157"/>
      <c r="E11" s="157"/>
      <c r="F11" s="157"/>
      <c r="G11" s="157"/>
      <c r="H11" s="158"/>
      <c r="I11" s="82">
        <v>68.3</v>
      </c>
      <c r="J11" s="102">
        <f>I11*$D$6</f>
        <v>1707.5</v>
      </c>
      <c r="K11" s="111">
        <f>J11*(VLOOKUP(OpdateretÅrstal,Prislistetillæg!$A$4:$C$61,3,FALSE)/VLOOKUP(Produktionsår,Prislistetillæg!$A$5:$C$61,3,FALSE))</f>
        <v>2068.3837684700293</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1785.7</v>
      </c>
      <c r="K14" s="68">
        <f>J14*(VLOOKUP(OpdateretÅrstal,Prislistetillæg!$A$4:$C$61,3,FALSE)/VLOOKUP(Produktionsår,Prislistetillæg!$A$5:$C$61,3,FALSE))</f>
        <v>2163.1115053334884</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71.427999999999997</v>
      </c>
      <c r="K16" s="112">
        <f>J16*(VLOOKUP(OpdateretÅrstal,Prislistetillæg!$A$4:$C$61,3,FALSE)/VLOOKUP(Produktionsår,Prislistetillæg!$A$5:$C$61,3,FALSE))</f>
        <v>86.524460213339538</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68</v>
      </c>
      <c r="C21" s="156" t="s">
        <v>69</v>
      </c>
      <c r="D21" s="157"/>
      <c r="E21" s="157"/>
      <c r="F21" s="157"/>
      <c r="G21" s="157"/>
      <c r="H21" s="158"/>
      <c r="I21" s="82">
        <v>68.3</v>
      </c>
      <c r="J21" s="102">
        <f>I21*$D$6</f>
        <v>1707.5</v>
      </c>
      <c r="K21" s="111">
        <f>J21*(VLOOKUP(OpdateretÅrstal,Prislistetillæg!$A$4:$C$61,3,FALSE)/VLOOKUP(Produktionsår,Prislistetillæg!$A$5:$C$61,3,FALSE))</f>
        <v>2068.3837684700293</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302</v>
      </c>
      <c r="K23" s="68">
        <f>J23*(VLOOKUP(OpdateretÅrstal,Prislistetillæg!$A$4:$C$61,3,FALSE)/VLOOKUP(Produktionsår,Prislistetillæg!$A$5:$C$61,3,FALSE))</f>
        <v>365.82834440875484</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2138.8399999999997</v>
      </c>
      <c r="K26" s="68">
        <f>J26*(VLOOKUP(OpdateretÅrstal,Prislistetillæg!$A$4:$C$61,3,FALSE)/VLOOKUP(Produktionsår,Prislistetillæg!$A$5:$C$61,3,FALSE))</f>
        <v>2590.8883978649706</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85.553599999999989</v>
      </c>
      <c r="K28" s="112">
        <f>J28*(VLOOKUP(OpdateretÅrstal,Prislistetillæg!$A$4:$C$61,3,FALSE)/VLOOKUP(Produktionsår,Prislistetillæg!$A$5:$C$61,3,FALSE))</f>
        <v>103.63553591459882</v>
      </c>
    </row>
  </sheetData>
  <mergeCells count="22">
    <mergeCell ref="C28:H28"/>
    <mergeCell ref="F6:H6"/>
    <mergeCell ref="C23:H23"/>
    <mergeCell ref="C24:H24"/>
    <mergeCell ref="C25:H25"/>
    <mergeCell ref="C26:H26"/>
    <mergeCell ref="C27:H27"/>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59" t="s">
        <v>56</v>
      </c>
      <c r="C1" s="160"/>
      <c r="D1" s="160"/>
      <c r="E1" s="160"/>
      <c r="F1" s="71">
        <v>4</v>
      </c>
      <c r="G1" s="161" t="s">
        <v>57</v>
      </c>
      <c r="H1" s="161"/>
      <c r="I1" s="161"/>
      <c r="J1" s="161"/>
      <c r="K1" s="161"/>
    </row>
    <row r="3" spans="2:11">
      <c r="D3" s="67" t="s">
        <v>58</v>
      </c>
      <c r="E3" s="66">
        <v>2014</v>
      </c>
      <c r="F3" t="s">
        <v>59</v>
      </c>
    </row>
    <row r="6" spans="2:11">
      <c r="B6" s="173" t="s">
        <v>60</v>
      </c>
      <c r="C6" s="174"/>
      <c r="D6" s="56">
        <v>50</v>
      </c>
      <c r="E6" s="27" t="s">
        <v>61</v>
      </c>
      <c r="F6" s="164" t="s">
        <v>62</v>
      </c>
      <c r="G6" s="165"/>
      <c r="H6" s="165"/>
      <c r="I6" s="28">
        <v>100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68</v>
      </c>
      <c r="C11" s="156" t="s">
        <v>69</v>
      </c>
      <c r="D11" s="157"/>
      <c r="E11" s="157"/>
      <c r="F11" s="157"/>
      <c r="G11" s="157"/>
      <c r="H11" s="158"/>
      <c r="I11" s="82">
        <v>68.3</v>
      </c>
      <c r="J11" s="102">
        <f>I11*$D$6</f>
        <v>3415</v>
      </c>
      <c r="K11" s="111">
        <f>J11*(VLOOKUP(OpdateretÅrstal,Prislistetillæg!$A$4:$C$61,3,FALSE)/VLOOKUP(Produktionsår,Prislistetillæg!$A$5:$C$61,3,FALSE))</f>
        <v>4136.7675369400586</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3493.2</v>
      </c>
      <c r="K14" s="68">
        <f>J14*(VLOOKUP(OpdateretÅrstal,Prislistetillæg!$A$4:$C$61,3,FALSE)/VLOOKUP(Produktionsår,Prislistetillæg!$A$5:$C$61,3,FALSE))</f>
        <v>4231.4952738035181</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69.86399999999999</v>
      </c>
      <c r="K16" s="112">
        <f>J16*(VLOOKUP(OpdateretÅrstal,Prislistetillæg!$A$4:$C$61,3,FALSE)/VLOOKUP(Produktionsår,Prislistetillæg!$A$5:$C$61,3,FALSE))</f>
        <v>84.629905476070348</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68</v>
      </c>
      <c r="C21" s="156" t="s">
        <v>69</v>
      </c>
      <c r="D21" s="157"/>
      <c r="E21" s="157"/>
      <c r="F21" s="157"/>
      <c r="G21" s="157"/>
      <c r="H21" s="158"/>
      <c r="I21" s="82">
        <v>68.3</v>
      </c>
      <c r="J21" s="102">
        <f>I21*$D$6</f>
        <v>3415</v>
      </c>
      <c r="K21" s="111">
        <f>J21*(VLOOKUP(OpdateretÅrstal,Prislistetillæg!$A$4:$C$61,3,FALSE)/VLOOKUP(Produktionsår,Prislistetillæg!$A$5:$C$61,3,FALSE))</f>
        <v>4136.7675369400586</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604</v>
      </c>
      <c r="K23" s="68">
        <f>J23*(VLOOKUP(OpdateretÅrstal,Prislistetillæg!$A$4:$C$61,3,FALSE)/VLOOKUP(Produktionsår,Prislistetillæg!$A$5:$C$61,3,FALSE))</f>
        <v>731.65668881750969</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4148.34</v>
      </c>
      <c r="K26" s="68">
        <f>J26*(VLOOKUP(OpdateretÅrstal,Prislistetillæg!$A$4:$C$61,3,FALSE)/VLOOKUP(Produktionsår,Prislistetillæg!$A$5:$C$61,3,FALSE))</f>
        <v>5025.1005107437559</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82.966800000000006</v>
      </c>
      <c r="K28" s="112">
        <f>J28*(VLOOKUP(OpdateretÅrstal,Prislistetillæg!$A$4:$C$61,3,FALSE)/VLOOKUP(Produktionsår,Prislistetillæg!$A$5:$C$61,3,FALSE))</f>
        <v>100.50201021487511</v>
      </c>
    </row>
  </sheetData>
  <mergeCells count="22">
    <mergeCell ref="C28:H28"/>
    <mergeCell ref="F6:H6"/>
    <mergeCell ref="C23:H23"/>
    <mergeCell ref="C24:H24"/>
    <mergeCell ref="C25:H25"/>
    <mergeCell ref="C26:H26"/>
    <mergeCell ref="C27:H27"/>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59" t="s">
        <v>56</v>
      </c>
      <c r="C1" s="160"/>
      <c r="D1" s="160"/>
      <c r="E1" s="160"/>
      <c r="F1" s="71">
        <v>5</v>
      </c>
      <c r="G1" s="161" t="s">
        <v>57</v>
      </c>
      <c r="H1" s="161"/>
      <c r="I1" s="161"/>
      <c r="J1" s="161"/>
      <c r="K1" s="161"/>
    </row>
    <row r="3" spans="2:11">
      <c r="D3" s="67" t="s">
        <v>58</v>
      </c>
      <c r="E3" s="66">
        <v>2014</v>
      </c>
      <c r="F3" t="s">
        <v>59</v>
      </c>
    </row>
    <row r="6" spans="2:11">
      <c r="B6" s="173" t="s">
        <v>60</v>
      </c>
      <c r="C6" s="174"/>
      <c r="D6" s="56">
        <v>100</v>
      </c>
      <c r="E6" s="27" t="s">
        <v>61</v>
      </c>
      <c r="F6" s="164" t="s">
        <v>62</v>
      </c>
      <c r="G6" s="165"/>
      <c r="H6" s="165"/>
      <c r="I6" s="28">
        <v>100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68</v>
      </c>
      <c r="C11" s="156" t="s">
        <v>69</v>
      </c>
      <c r="D11" s="157"/>
      <c r="E11" s="157"/>
      <c r="F11" s="157"/>
      <c r="G11" s="157"/>
      <c r="H11" s="158"/>
      <c r="I11" s="82">
        <v>68.3</v>
      </c>
      <c r="J11" s="102">
        <f>I11*$D$6</f>
        <v>6830</v>
      </c>
      <c r="K11" s="111">
        <f>J11*(VLOOKUP(OpdateretÅrstal,Prislistetillæg!$A$4:$C$61,3,FALSE)/VLOOKUP(Produktionsår,Prislistetillæg!$A$5:$C$61,3,FALSE))</f>
        <v>8273.5350738801171</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6908.2</v>
      </c>
      <c r="K14" s="68">
        <f>J14*(VLOOKUP(OpdateretÅrstal,Prislistetillæg!$A$4:$C$61,3,FALSE)/VLOOKUP(Produktionsår,Prislistetillæg!$A$5:$C$61,3,FALSE))</f>
        <v>8368.2628107435776</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69.081999999999994</v>
      </c>
      <c r="K16" s="112">
        <f>J16*(VLOOKUP(OpdateretÅrstal,Prislistetillæg!$A$4:$C$61,3,FALSE)/VLOOKUP(Produktionsår,Prislistetillæg!$A$5:$C$61,3,FALSE))</f>
        <v>83.682628107435761</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68</v>
      </c>
      <c r="C21" s="156" t="s">
        <v>69</v>
      </c>
      <c r="D21" s="157"/>
      <c r="E21" s="157"/>
      <c r="F21" s="157"/>
      <c r="G21" s="157"/>
      <c r="H21" s="158"/>
      <c r="I21" s="82">
        <v>68.3</v>
      </c>
      <c r="J21" s="102">
        <f>I21*$D$6</f>
        <v>6830</v>
      </c>
      <c r="K21" s="111">
        <f>J21*(VLOOKUP(OpdateretÅrstal,Prislistetillæg!$A$4:$C$61,3,FALSE)/VLOOKUP(Produktionsår,Prislistetillæg!$A$5:$C$61,3,FALSE))</f>
        <v>8273.5350738801171</v>
      </c>
    </row>
    <row r="22" spans="2:11">
      <c r="B22" s="24" t="s">
        <v>70</v>
      </c>
      <c r="C22" s="166" t="s">
        <v>71</v>
      </c>
      <c r="D22" s="167"/>
      <c r="E22" s="167"/>
      <c r="F22" s="167"/>
      <c r="G22" s="167"/>
      <c r="H22" s="168"/>
      <c r="I22" s="25">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1208</v>
      </c>
      <c r="K23" s="68">
        <f>J23*(VLOOKUP(OpdateretÅrstal,Prislistetillæg!$A$4:$C$61,3,FALSE)/VLOOKUP(Produktionsår,Prislistetillæg!$A$5:$C$61,3,FALSE))</f>
        <v>1463.3133776350194</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8167.34</v>
      </c>
      <c r="K26" s="68">
        <f>J26*(VLOOKUP(OpdateretÅrstal,Prislistetillæg!$A$4:$C$61,3,FALSE)/VLOOKUP(Produktionsår,Prislistetillæg!$A$5:$C$61,3,FALSE))</f>
        <v>9893.5247365013238</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81.673400000000001</v>
      </c>
      <c r="K28" s="112">
        <f>J28*(VLOOKUP(OpdateretÅrstal,Prislistetillæg!$A$4:$C$61,3,FALSE)/VLOOKUP(Produktionsår,Prislistetillæg!$A$5:$C$61,3,FALSE))</f>
        <v>98.93524736501324</v>
      </c>
    </row>
  </sheetData>
  <mergeCells count="22">
    <mergeCell ref="C28:H28"/>
    <mergeCell ref="F6:H6"/>
    <mergeCell ref="C23:H23"/>
    <mergeCell ref="C24:H24"/>
    <mergeCell ref="C25:H25"/>
    <mergeCell ref="C26:H26"/>
    <mergeCell ref="C27:H27"/>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00B050"/>
  </sheetPr>
  <dimension ref="B1:K28"/>
  <sheetViews>
    <sheetView workbookViewId="0">
      <selection activeCell="R25" sqref="R25"/>
    </sheetView>
  </sheetViews>
  <sheetFormatPr defaultRowHeight="12.75"/>
  <cols>
    <col min="9" max="9" width="9.5" bestFit="1" customWidth="1"/>
    <col min="10" max="11" width="10.5" bestFit="1" customWidth="1"/>
  </cols>
  <sheetData>
    <row r="1" spans="2:11" ht="13.5" thickBot="1">
      <c r="B1" s="175" t="s">
        <v>56</v>
      </c>
      <c r="C1" s="176"/>
      <c r="D1" s="176"/>
      <c r="E1" s="176"/>
      <c r="F1" s="72">
        <v>6</v>
      </c>
      <c r="G1" s="177" t="s">
        <v>57</v>
      </c>
      <c r="H1" s="177"/>
      <c r="I1" s="177"/>
      <c r="J1" s="177"/>
      <c r="K1" s="177"/>
    </row>
    <row r="3" spans="2:11">
      <c r="D3" s="67" t="s">
        <v>58</v>
      </c>
      <c r="E3" s="66">
        <v>2014</v>
      </c>
      <c r="F3" t="s">
        <v>59</v>
      </c>
    </row>
    <row r="6" spans="2:11">
      <c r="B6" s="173" t="s">
        <v>60</v>
      </c>
      <c r="C6" s="174"/>
      <c r="D6" s="56">
        <v>5</v>
      </c>
      <c r="E6" s="27" t="s">
        <v>61</v>
      </c>
      <c r="F6" s="164" t="s">
        <v>62</v>
      </c>
      <c r="G6" s="165"/>
      <c r="H6" s="165"/>
      <c r="I6" s="28">
        <v>300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78</v>
      </c>
      <c r="C11" s="156" t="s">
        <v>69</v>
      </c>
      <c r="D11" s="157"/>
      <c r="E11" s="157"/>
      <c r="F11" s="157"/>
      <c r="G11" s="157"/>
      <c r="H11" s="158"/>
      <c r="I11" s="82">
        <v>59.64</v>
      </c>
      <c r="J11" s="102">
        <f>I11*$D$6</f>
        <v>298.2</v>
      </c>
      <c r="K11" s="111">
        <f>J11*(VLOOKUP(OpdateretÅrstal,Prislistetillæg!$A$4:$C$61,3,FALSE)/VLOOKUP(Produktionsår,Prislistetillæg!$A$5:$C$61,3,FALSE))</f>
        <v>361.22520630030033</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81"/>
      <c r="D13" s="182"/>
      <c r="E13" s="182"/>
      <c r="F13" s="182"/>
      <c r="G13" s="182"/>
      <c r="H13" s="183"/>
      <c r="I13" s="25"/>
      <c r="J13" s="34"/>
      <c r="K13" s="57"/>
    </row>
    <row r="14" spans="2:11" ht="12.75" customHeight="1">
      <c r="B14" s="24"/>
      <c r="C14" s="181" t="s">
        <v>72</v>
      </c>
      <c r="D14" s="182"/>
      <c r="E14" s="182"/>
      <c r="F14" s="182"/>
      <c r="G14" s="182"/>
      <c r="H14" s="183"/>
      <c r="I14" s="25"/>
      <c r="J14" s="34">
        <f>SUM(J11:J12)</f>
        <v>376.4</v>
      </c>
      <c r="K14" s="68">
        <f>J14*(VLOOKUP(OpdateretÅrstal,Prislistetillæg!$A$4:$C$61,3,FALSE)/VLOOKUP(Produktionsår,Prislistetillæg!$A$5:$C$61,3,FALSE))</f>
        <v>455.9529431637593</v>
      </c>
    </row>
    <row r="15" spans="2:11" ht="12.75" customHeight="1">
      <c r="B15" s="24"/>
      <c r="C15" s="170"/>
      <c r="D15" s="171"/>
      <c r="E15" s="171"/>
      <c r="F15" s="171"/>
      <c r="G15" s="171"/>
      <c r="H15" s="172"/>
      <c r="I15" s="25"/>
      <c r="J15" s="104"/>
      <c r="K15" s="57"/>
    </row>
    <row r="16" spans="2:11" ht="12.75" customHeight="1" thickBot="1">
      <c r="B16" s="26"/>
      <c r="C16" s="178" t="s">
        <v>73</v>
      </c>
      <c r="D16" s="179"/>
      <c r="E16" s="179"/>
      <c r="F16" s="179"/>
      <c r="G16" s="179"/>
      <c r="H16" s="180"/>
      <c r="I16" s="59"/>
      <c r="J16" s="29">
        <f>J14/D6</f>
        <v>75.28</v>
      </c>
      <c r="K16" s="112">
        <f>J16*(VLOOKUP(OpdateretÅrstal,Prislistetillæg!$A$4:$C$61,3,FALSE)/VLOOKUP(Produktionsår,Prislistetillæg!$A$5:$C$61,3,FALSE))</f>
        <v>91.190588632751869</v>
      </c>
    </row>
    <row r="17" spans="2:11" ht="12.75" customHeight="1"/>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78</v>
      </c>
      <c r="C21" s="156" t="s">
        <v>69</v>
      </c>
      <c r="D21" s="157"/>
      <c r="E21" s="157"/>
      <c r="F21" s="157"/>
      <c r="G21" s="157"/>
      <c r="H21" s="158"/>
      <c r="I21" s="82">
        <f>I11</f>
        <v>59.64</v>
      </c>
      <c r="J21" s="102">
        <f>I21*$D$6</f>
        <v>298.2</v>
      </c>
      <c r="K21" s="111">
        <f>J21*(VLOOKUP(OpdateretÅrstal,Prislistetillæg!$A$4:$C$61,3,FALSE)/VLOOKUP(Produktionsår,Prislistetillæg!$A$5:$C$61,3,FALSE))</f>
        <v>361.22520630030033</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60.4</v>
      </c>
      <c r="K23" s="68">
        <f>J23*(VLOOKUP(OpdateretÅrstal,Prislistetillæg!$A$4:$C$61,3,FALSE)/VLOOKUP(Produktionsår,Prislistetillæg!$A$5:$C$61,3,FALSE))</f>
        <v>73.165668881750975</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81"/>
      <c r="D25" s="182"/>
      <c r="E25" s="182"/>
      <c r="F25" s="182"/>
      <c r="G25" s="182"/>
      <c r="H25" s="183"/>
      <c r="I25" s="25"/>
      <c r="J25" s="34"/>
      <c r="K25" s="57"/>
    </row>
    <row r="26" spans="2:11">
      <c r="B26" s="24"/>
      <c r="C26" s="181" t="s">
        <v>72</v>
      </c>
      <c r="D26" s="182"/>
      <c r="E26" s="182"/>
      <c r="F26" s="182"/>
      <c r="G26" s="182"/>
      <c r="H26" s="183"/>
      <c r="I26" s="25"/>
      <c r="J26" s="34">
        <f>SUM(J21:J24)</f>
        <v>487.93999999999994</v>
      </c>
      <c r="K26" s="68">
        <f>J26*(VLOOKUP(OpdateretÅrstal,Prislistetillæg!$A$4:$C$61,3,FALSE)/VLOOKUP(Produktionsår,Prislistetillæg!$A$5:$C$61,3,FALSE))</f>
        <v>591.06716016823782</v>
      </c>
    </row>
    <row r="27" spans="2:11">
      <c r="B27" s="24"/>
      <c r="C27" s="170"/>
      <c r="D27" s="171"/>
      <c r="E27" s="171"/>
      <c r="F27" s="171"/>
      <c r="G27" s="171"/>
      <c r="H27" s="172"/>
      <c r="I27" s="25"/>
      <c r="J27" s="58"/>
      <c r="K27" s="57"/>
    </row>
    <row r="28" spans="2:11" ht="13.5" thickBot="1">
      <c r="B28" s="26"/>
      <c r="C28" s="178" t="s">
        <v>73</v>
      </c>
      <c r="D28" s="179"/>
      <c r="E28" s="179"/>
      <c r="F28" s="179"/>
      <c r="G28" s="179"/>
      <c r="H28" s="180"/>
      <c r="I28" s="59"/>
      <c r="J28" s="29">
        <f>J26/D6</f>
        <v>97.587999999999994</v>
      </c>
      <c r="K28" s="112">
        <f>J28*(VLOOKUP(OpdateretÅrstal,Prislistetillæg!$A$4:$C$61,3,FALSE)/VLOOKUP(Produktionsår,Prislistetillæg!$A$5:$C$61,3,FALSE))</f>
        <v>118.21343203364756</v>
      </c>
    </row>
  </sheetData>
  <mergeCells count="22">
    <mergeCell ref="C28:H28"/>
    <mergeCell ref="F6:H6"/>
    <mergeCell ref="C23:H23"/>
    <mergeCell ref="C24:H24"/>
    <mergeCell ref="C25:H25"/>
    <mergeCell ref="C26:H26"/>
    <mergeCell ref="C27:H27"/>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00B050"/>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75" t="s">
        <v>56</v>
      </c>
      <c r="C1" s="176"/>
      <c r="D1" s="176"/>
      <c r="E1" s="176"/>
      <c r="F1" s="72">
        <v>7</v>
      </c>
      <c r="G1" s="177" t="s">
        <v>57</v>
      </c>
      <c r="H1" s="177"/>
      <c r="I1" s="177"/>
      <c r="J1" s="177"/>
      <c r="K1" s="177"/>
    </row>
    <row r="3" spans="2:11">
      <c r="D3" s="67" t="s">
        <v>58</v>
      </c>
      <c r="E3" s="66">
        <v>2014</v>
      </c>
      <c r="F3" t="s">
        <v>59</v>
      </c>
    </row>
    <row r="6" spans="2:11">
      <c r="B6" s="173" t="s">
        <v>60</v>
      </c>
      <c r="C6" s="174"/>
      <c r="D6" s="56">
        <v>15</v>
      </c>
      <c r="E6" s="27" t="s">
        <v>61</v>
      </c>
      <c r="F6" s="164" t="s">
        <v>62</v>
      </c>
      <c r="G6" s="165"/>
      <c r="H6" s="165"/>
      <c r="I6" s="28">
        <v>300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78</v>
      </c>
      <c r="C11" s="156" t="s">
        <v>69</v>
      </c>
      <c r="D11" s="157"/>
      <c r="E11" s="157"/>
      <c r="F11" s="157"/>
      <c r="G11" s="157"/>
      <c r="H11" s="158"/>
      <c r="I11" s="82">
        <v>59.64</v>
      </c>
      <c r="J11" s="102">
        <f>I11*$D$6</f>
        <v>894.6</v>
      </c>
      <c r="K11" s="111">
        <f>J11*(VLOOKUP(OpdateretÅrstal,Prislistetillæg!$A$4:$C$61,3,FALSE)/VLOOKUP(Produktionsår,Prislistetillæg!$A$5:$C$61,3,FALSE))</f>
        <v>1083.6756189009009</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ht="12.75" customHeight="1">
      <c r="B13" s="24"/>
      <c r="C13" s="169"/>
      <c r="D13" s="169"/>
      <c r="E13" s="169"/>
      <c r="F13" s="169"/>
      <c r="G13" s="169"/>
      <c r="H13" s="169"/>
      <c r="I13" s="25"/>
      <c r="J13" s="34"/>
      <c r="K13" s="57"/>
    </row>
    <row r="14" spans="2:11" ht="12.75" customHeight="1">
      <c r="B14" s="24"/>
      <c r="C14" s="169" t="s">
        <v>72</v>
      </c>
      <c r="D14" s="169"/>
      <c r="E14" s="169"/>
      <c r="F14" s="169"/>
      <c r="G14" s="169"/>
      <c r="H14" s="169"/>
      <c r="I14" s="25"/>
      <c r="J14" s="34">
        <f>SUM(J11:J12)</f>
        <v>972.80000000000007</v>
      </c>
      <c r="K14" s="68">
        <f>J14*(VLOOKUP(OpdateretÅrstal,Prislistetillæg!$A$4:$C$61,3,FALSE)/VLOOKUP(Produktionsår,Prislistetillæg!$A$5:$C$61,3,FALSE))</f>
        <v>1178.4033557643602</v>
      </c>
    </row>
    <row r="15" spans="2:11" ht="12.75" customHeight="1">
      <c r="B15" s="24"/>
      <c r="C15" s="170"/>
      <c r="D15" s="171"/>
      <c r="E15" s="171"/>
      <c r="F15" s="171"/>
      <c r="G15" s="171"/>
      <c r="H15" s="172"/>
      <c r="I15" s="25"/>
      <c r="J15" s="104"/>
      <c r="K15" s="57"/>
    </row>
    <row r="16" spans="2:11" ht="12.75" customHeight="1" thickBot="1">
      <c r="B16" s="26"/>
      <c r="C16" s="163" t="s">
        <v>73</v>
      </c>
      <c r="D16" s="163"/>
      <c r="E16" s="163"/>
      <c r="F16" s="163"/>
      <c r="G16" s="163"/>
      <c r="H16" s="163"/>
      <c r="I16" s="59"/>
      <c r="J16" s="29">
        <f>J14/D6</f>
        <v>64.853333333333339</v>
      </c>
      <c r="K16" s="112">
        <f>J16*(VLOOKUP(OpdateretÅrstal,Prislistetillæg!$A$4:$C$61,3,FALSE)/VLOOKUP(Produktionsår,Prislistetillæg!$A$5:$C$61,3,FALSE))</f>
        <v>78.560223717624012</v>
      </c>
    </row>
    <row r="17" spans="2:11" ht="12.75" customHeight="1"/>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78</v>
      </c>
      <c r="C21" s="156" t="s">
        <v>69</v>
      </c>
      <c r="D21" s="157"/>
      <c r="E21" s="157"/>
      <c r="F21" s="157"/>
      <c r="G21" s="157"/>
      <c r="H21" s="158"/>
      <c r="I21" s="82">
        <f>I11</f>
        <v>59.64</v>
      </c>
      <c r="J21" s="102">
        <f>I21*$D$6</f>
        <v>894.6</v>
      </c>
      <c r="K21" s="111">
        <f>J21*(VLOOKUP(OpdateretÅrstal,Prislistetillæg!$A$4:$C$61,3,FALSE)/VLOOKUP(Produktionsår,Prislistetillæg!$A$5:$C$61,3,FALSE))</f>
        <v>1083.6756189009009</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181.2</v>
      </c>
      <c r="K23" s="68">
        <f>J23*(VLOOKUP(OpdateretÅrstal,Prislistetillæg!$A$4:$C$61,3,FALSE)/VLOOKUP(Produktionsår,Prislistetillæg!$A$5:$C$61,3,FALSE))</f>
        <v>219.4970066452529</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1205.1400000000001</v>
      </c>
      <c r="K26" s="68">
        <f>J26*(VLOOKUP(OpdateretÅrstal,Prislistetillæg!$A$4:$C$61,3,FALSE)/VLOOKUP(Produktionsår,Prislistetillæg!$A$5:$C$61,3,FALSE))</f>
        <v>1459.8489105323406</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80.342666666666673</v>
      </c>
      <c r="K28" s="112">
        <f>J28*(VLOOKUP(OpdateretÅrstal,Prislistetillæg!$A$4:$C$61,3,FALSE)/VLOOKUP(Produktionsår,Prislistetillæg!$A$5:$C$61,3,FALSE))</f>
        <v>97.323260702156034</v>
      </c>
    </row>
  </sheetData>
  <mergeCells count="22">
    <mergeCell ref="C28:H28"/>
    <mergeCell ref="F6:H6"/>
    <mergeCell ref="C23:H23"/>
    <mergeCell ref="C24:H24"/>
    <mergeCell ref="C25:H25"/>
    <mergeCell ref="C26:H26"/>
    <mergeCell ref="C27:H27"/>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00B050"/>
  </sheetPr>
  <dimension ref="B1:K28"/>
  <sheetViews>
    <sheetView workbookViewId="0">
      <selection activeCell="R25" sqref="R25"/>
    </sheetView>
  </sheetViews>
  <sheetFormatPr defaultRowHeight="12.75"/>
  <cols>
    <col min="9" max="9" width="9.5" bestFit="1" customWidth="1"/>
    <col min="10" max="11" width="12.125" bestFit="1" customWidth="1"/>
  </cols>
  <sheetData>
    <row r="1" spans="2:11" ht="13.5" thickBot="1">
      <c r="B1" s="175" t="s">
        <v>56</v>
      </c>
      <c r="C1" s="176"/>
      <c r="D1" s="176"/>
      <c r="E1" s="176"/>
      <c r="F1" s="72">
        <v>8</v>
      </c>
      <c r="G1" s="177" t="s">
        <v>57</v>
      </c>
      <c r="H1" s="177"/>
      <c r="I1" s="177"/>
      <c r="J1" s="177"/>
      <c r="K1" s="177"/>
    </row>
    <row r="3" spans="2:11">
      <c r="D3" s="67" t="s">
        <v>58</v>
      </c>
      <c r="E3" s="66">
        <v>2014</v>
      </c>
      <c r="F3" t="s">
        <v>59</v>
      </c>
    </row>
    <row r="6" spans="2:11">
      <c r="B6" s="173" t="s">
        <v>60</v>
      </c>
      <c r="C6" s="174"/>
      <c r="D6" s="56">
        <v>25</v>
      </c>
      <c r="E6" s="27" t="s">
        <v>61</v>
      </c>
      <c r="F6" s="164" t="s">
        <v>62</v>
      </c>
      <c r="G6" s="165"/>
      <c r="H6" s="165"/>
      <c r="I6" s="28">
        <v>300</v>
      </c>
      <c r="J6" s="27" t="s">
        <v>63</v>
      </c>
    </row>
    <row r="8" spans="2:11" ht="13.5" thickBot="1"/>
    <row r="9" spans="2:11">
      <c r="B9" s="103"/>
      <c r="C9" s="162" t="s">
        <v>64</v>
      </c>
      <c r="D9" s="162"/>
      <c r="E9" s="162"/>
      <c r="F9" s="162"/>
      <c r="G9" s="162"/>
      <c r="H9" s="162"/>
      <c r="I9" s="105">
        <f>Produktionsår</f>
        <v>2014</v>
      </c>
      <c r="J9" s="108"/>
      <c r="K9" s="100">
        <f>OpdateretÅrstal</f>
        <v>2023</v>
      </c>
    </row>
    <row r="10" spans="2:11" ht="13.5" thickBot="1">
      <c r="B10" s="107" t="s">
        <v>37</v>
      </c>
      <c r="C10" s="153" t="s">
        <v>65</v>
      </c>
      <c r="D10" s="154"/>
      <c r="E10" s="154"/>
      <c r="F10" s="154"/>
      <c r="G10" s="154"/>
      <c r="H10" s="155"/>
      <c r="I10" s="106" t="s">
        <v>66</v>
      </c>
      <c r="J10" s="109" t="s">
        <v>67</v>
      </c>
      <c r="K10" s="101" t="s">
        <v>66</v>
      </c>
    </row>
    <row r="11" spans="2:11" ht="12.75" customHeight="1">
      <c r="B11" s="77" t="s">
        <v>78</v>
      </c>
      <c r="C11" s="156" t="s">
        <v>69</v>
      </c>
      <c r="D11" s="157"/>
      <c r="E11" s="157"/>
      <c r="F11" s="157"/>
      <c r="G11" s="157"/>
      <c r="H11" s="158"/>
      <c r="I11" s="82">
        <v>59.64</v>
      </c>
      <c r="J11" s="102">
        <f>I11*$D$6</f>
        <v>1491</v>
      </c>
      <c r="K11" s="111">
        <f>J11*(VLOOKUP(OpdateretÅrstal,Prislistetillæg!$A$4:$C$61,3,FALSE)/VLOOKUP(Produktionsår,Prislistetillæg!$A$5:$C$61,3,FALSE))</f>
        <v>1806.1260315015015</v>
      </c>
    </row>
    <row r="12" spans="2:11" ht="12.75" customHeight="1">
      <c r="B12" s="24" t="s">
        <v>70</v>
      </c>
      <c r="C12" s="166" t="s">
        <v>71</v>
      </c>
      <c r="D12" s="167"/>
      <c r="E12" s="167"/>
      <c r="F12" s="167"/>
      <c r="G12" s="167"/>
      <c r="H12" s="168"/>
      <c r="I12" s="25">
        <v>78.2</v>
      </c>
      <c r="J12" s="34">
        <f>I12</f>
        <v>78.2</v>
      </c>
      <c r="K12" s="68">
        <f>J12*(VLOOKUP(OpdateretÅrstal,Prislistetillæg!$A$4:$C$61,3,FALSE)/VLOOKUP(Produktionsår,Prislistetillæg!$A$5:$C$61,3,FALSE))</f>
        <v>94.727736863459043</v>
      </c>
    </row>
    <row r="13" spans="2:11">
      <c r="B13" s="24"/>
      <c r="C13" s="169"/>
      <c r="D13" s="169"/>
      <c r="E13" s="169"/>
      <c r="F13" s="169"/>
      <c r="G13" s="169"/>
      <c r="H13" s="169"/>
      <c r="I13" s="25"/>
      <c r="J13" s="34"/>
      <c r="K13" s="57"/>
    </row>
    <row r="14" spans="2:11">
      <c r="B14" s="24"/>
      <c r="C14" s="169" t="s">
        <v>72</v>
      </c>
      <c r="D14" s="169"/>
      <c r="E14" s="169"/>
      <c r="F14" s="169"/>
      <c r="G14" s="169"/>
      <c r="H14" s="169"/>
      <c r="I14" s="25"/>
      <c r="J14" s="34">
        <f>SUM(J11:J12)</f>
        <v>1569.2</v>
      </c>
      <c r="K14" s="68">
        <f>J14*(VLOOKUP(OpdateretÅrstal,Prislistetillæg!$A$4:$C$61,3,FALSE)/VLOOKUP(Produktionsår,Prislistetillæg!$A$5:$C$61,3,FALSE))</f>
        <v>1900.8537683649606</v>
      </c>
    </row>
    <row r="15" spans="2:11">
      <c r="B15" s="24"/>
      <c r="C15" s="170"/>
      <c r="D15" s="171"/>
      <c r="E15" s="171"/>
      <c r="F15" s="171"/>
      <c r="G15" s="171"/>
      <c r="H15" s="172"/>
      <c r="I15" s="25"/>
      <c r="J15" s="104"/>
      <c r="K15" s="57"/>
    </row>
    <row r="16" spans="2:11" ht="13.5" thickBot="1">
      <c r="B16" s="26"/>
      <c r="C16" s="163" t="s">
        <v>73</v>
      </c>
      <c r="D16" s="163"/>
      <c r="E16" s="163"/>
      <c r="F16" s="163"/>
      <c r="G16" s="163"/>
      <c r="H16" s="163"/>
      <c r="I16" s="59"/>
      <c r="J16" s="29">
        <f>J14/D6</f>
        <v>62.768000000000001</v>
      </c>
      <c r="K16" s="112">
        <f>J16*(VLOOKUP(OpdateretÅrstal,Prislistetillæg!$A$4:$C$61,3,FALSE)/VLOOKUP(Produktionsår,Prislistetillæg!$A$5:$C$61,3,FALSE))</f>
        <v>76.034150734598427</v>
      </c>
    </row>
    <row r="18" spans="2:11" ht="13.5" thickBot="1"/>
    <row r="19" spans="2:11">
      <c r="B19" s="103"/>
      <c r="C19" s="162" t="str">
        <f>C9</f>
        <v>Gipsloft på skinnesystem med ét lag skinner og ét lag alm. gips.</v>
      </c>
      <c r="D19" s="162"/>
      <c r="E19" s="162"/>
      <c r="F19" s="162"/>
      <c r="G19" s="162"/>
      <c r="H19" s="162"/>
      <c r="I19" s="105">
        <f>Produktionsår</f>
        <v>2014</v>
      </c>
      <c r="J19" s="91"/>
      <c r="K19" s="69">
        <f>OpdateretÅrstal</f>
        <v>2023</v>
      </c>
    </row>
    <row r="20" spans="2:11" ht="13.5" thickBot="1">
      <c r="B20" s="107" t="s">
        <v>37</v>
      </c>
      <c r="C20" s="153" t="s">
        <v>65</v>
      </c>
      <c r="D20" s="154"/>
      <c r="E20" s="154"/>
      <c r="F20" s="154"/>
      <c r="G20" s="154"/>
      <c r="H20" s="155"/>
      <c r="I20" s="106" t="s">
        <v>39</v>
      </c>
      <c r="J20" s="110" t="s">
        <v>67</v>
      </c>
      <c r="K20" s="70" t="s">
        <v>66</v>
      </c>
    </row>
    <row r="21" spans="2:11">
      <c r="B21" s="77" t="s">
        <v>78</v>
      </c>
      <c r="C21" s="156" t="s">
        <v>69</v>
      </c>
      <c r="D21" s="157"/>
      <c r="E21" s="157"/>
      <c r="F21" s="157"/>
      <c r="G21" s="157"/>
      <c r="H21" s="158"/>
      <c r="I21" s="82">
        <f>I11</f>
        <v>59.64</v>
      </c>
      <c r="J21" s="102">
        <f>I21*$D$6</f>
        <v>1491</v>
      </c>
      <c r="K21" s="111">
        <f>J21*(VLOOKUP(OpdateretÅrstal,Prislistetillæg!$A$4:$C$61,3,FALSE)/VLOOKUP(Produktionsår,Prislistetillæg!$A$5:$C$61,3,FALSE))</f>
        <v>1806.1260315015015</v>
      </c>
    </row>
    <row r="22" spans="2:11">
      <c r="B22" s="24" t="s">
        <v>70</v>
      </c>
      <c r="C22" s="166" t="s">
        <v>71</v>
      </c>
      <c r="D22" s="167"/>
      <c r="E22" s="167"/>
      <c r="F22" s="167"/>
      <c r="G22" s="167"/>
      <c r="H22" s="168"/>
      <c r="I22" s="25">
        <f>I12</f>
        <v>78.2</v>
      </c>
      <c r="J22" s="34">
        <f>I22</f>
        <v>78.2</v>
      </c>
      <c r="K22" s="68">
        <f>J22*(VLOOKUP(OpdateretÅrstal,Prislistetillæg!$A$4:$C$61,3,FALSE)/VLOOKUP(Produktionsår,Prislistetillæg!$A$5:$C$61,3,FALSE))</f>
        <v>94.727736863459043</v>
      </c>
    </row>
    <row r="23" spans="2:11">
      <c r="B23" s="55" t="s">
        <v>74</v>
      </c>
      <c r="C23" s="166" t="s">
        <v>75</v>
      </c>
      <c r="D23" s="167"/>
      <c r="E23" s="167"/>
      <c r="F23" s="167"/>
      <c r="G23" s="167"/>
      <c r="H23" s="168"/>
      <c r="I23" s="25">
        <v>12.08</v>
      </c>
      <c r="J23" s="34">
        <f>I23*$D$6</f>
        <v>302</v>
      </c>
      <c r="K23" s="68">
        <f>J23*(VLOOKUP(OpdateretÅrstal,Prislistetillæg!$A$4:$C$61,3,FALSE)/VLOOKUP(Produktionsår,Prislistetillæg!$A$5:$C$61,3,FALSE))</f>
        <v>365.82834440875484</v>
      </c>
    </row>
    <row r="24" spans="2:11">
      <c r="B24" s="55" t="s">
        <v>76</v>
      </c>
      <c r="C24" s="166" t="s">
        <v>77</v>
      </c>
      <c r="D24" s="167"/>
      <c r="E24" s="167"/>
      <c r="F24" s="167"/>
      <c r="G24" s="167"/>
      <c r="H24" s="168"/>
      <c r="I24" s="25">
        <v>51.14</v>
      </c>
      <c r="J24" s="34">
        <f>I24</f>
        <v>51.14</v>
      </c>
      <c r="K24" s="68">
        <f>J24*(VLOOKUP(OpdateretÅrstal,Prislistetillæg!$A$4:$C$61,3,FALSE)/VLOOKUP(Produktionsår,Prislistetillæg!$A$5:$C$61,3,FALSE))</f>
        <v>61.948548122727559</v>
      </c>
    </row>
    <row r="25" spans="2:11">
      <c r="B25" s="24"/>
      <c r="C25" s="169"/>
      <c r="D25" s="169"/>
      <c r="E25" s="169"/>
      <c r="F25" s="169"/>
      <c r="G25" s="169"/>
      <c r="H25" s="169"/>
      <c r="I25" s="25"/>
      <c r="J25" s="34"/>
      <c r="K25" s="57"/>
    </row>
    <row r="26" spans="2:11">
      <c r="B26" s="24"/>
      <c r="C26" s="169" t="s">
        <v>72</v>
      </c>
      <c r="D26" s="169"/>
      <c r="E26" s="169"/>
      <c r="F26" s="169"/>
      <c r="G26" s="169"/>
      <c r="H26" s="169"/>
      <c r="I26" s="25"/>
      <c r="J26" s="34">
        <f>SUM(J21:J24)</f>
        <v>1922.3400000000001</v>
      </c>
      <c r="K26" s="68">
        <f>J26*(VLOOKUP(OpdateretÅrstal,Prislistetillæg!$A$4:$C$61,3,FALSE)/VLOOKUP(Produktionsår,Prislistetillæg!$A$5:$C$61,3,FALSE))</f>
        <v>2328.6306608964433</v>
      </c>
    </row>
    <row r="27" spans="2:11">
      <c r="B27" s="24"/>
      <c r="C27" s="170"/>
      <c r="D27" s="171"/>
      <c r="E27" s="171"/>
      <c r="F27" s="171"/>
      <c r="G27" s="171"/>
      <c r="H27" s="172"/>
      <c r="I27" s="25"/>
      <c r="J27" s="58"/>
      <c r="K27" s="57"/>
    </row>
    <row r="28" spans="2:11" ht="13.5" thickBot="1">
      <c r="B28" s="26"/>
      <c r="C28" s="163" t="s">
        <v>73</v>
      </c>
      <c r="D28" s="163"/>
      <c r="E28" s="163"/>
      <c r="F28" s="163"/>
      <c r="G28" s="163"/>
      <c r="H28" s="163"/>
      <c r="I28" s="59"/>
      <c r="J28" s="29">
        <f>J26/D6</f>
        <v>76.893600000000006</v>
      </c>
      <c r="K28" s="112">
        <f>J28*(VLOOKUP(OpdateretÅrstal,Prislistetillæg!$A$4:$C$61,3,FALSE)/VLOOKUP(Produktionsår,Prislistetillæg!$A$5:$C$61,3,FALSE))</f>
        <v>93.145226435857722</v>
      </c>
    </row>
  </sheetData>
  <mergeCells count="22">
    <mergeCell ref="C28:H28"/>
    <mergeCell ref="F6:H6"/>
    <mergeCell ref="C23:H23"/>
    <mergeCell ref="C24:H24"/>
    <mergeCell ref="C25:H25"/>
    <mergeCell ref="C26:H26"/>
    <mergeCell ref="C27:H27"/>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2023-07-27T08:32:45Z</dcterms:modified>
  <cp:category/>
  <cp:contentStatus/>
</cp:coreProperties>
</file>