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19"/>
  <workbookPr updateLinks="always" codeName="Denne_projektmappe" defaultThemeVersion="124226"/>
  <mc:AlternateContent xmlns:mc="http://schemas.openxmlformats.org/markup-compatibility/2006">
    <mc:Choice Requires="x15">
      <x15ac:absPath xmlns:x15ac="http://schemas.microsoft.com/office/spreadsheetml/2010/11/ac" url="https://3f-my.sharepoint.com/personal/kim_eriksen_3f_dk/Documents/Opmålerforeningens hjemmeside/Tømrer_standartpriser/Klar til opdatering/"/>
    </mc:Choice>
  </mc:AlternateContent>
  <xr:revisionPtr revIDLastSave="0" documentId="8_{30C05051-6622-4052-9AF6-5FFEC164EA21}" xr6:coauthVersionLast="47" xr6:coauthVersionMax="47" xr10:uidLastSave="{00000000-0000-0000-0000-000000000000}"/>
  <bookViews>
    <workbookView xWindow="28680" yWindow="-120" windowWidth="29040" windowHeight="15840" xr2:uid="{00000000-000D-0000-FFFF-FFFF00000000}"/>
  </bookViews>
  <sheets>
    <sheet name="Samle ark" sheetId="1" r:id="rId1"/>
    <sheet name="1" sheetId="3" r:id="rId2"/>
    <sheet name="2" sheetId="5" r:id="rId3"/>
    <sheet name="3" sheetId="18" r:id="rId4"/>
    <sheet name="4" sheetId="19" r:id="rId5"/>
    <sheet name="5" sheetId="20" r:id="rId6"/>
    <sheet name="6" sheetId="27" r:id="rId7"/>
    <sheet name="7" sheetId="28" r:id="rId8"/>
    <sheet name="8" sheetId="29" r:id="rId9"/>
    <sheet name="9" sheetId="30" r:id="rId10"/>
    <sheet name="10" sheetId="31" r:id="rId11"/>
    <sheet name="11" sheetId="32" r:id="rId12"/>
    <sheet name="12" sheetId="33" r:id="rId13"/>
    <sheet name="13" sheetId="34" r:id="rId14"/>
    <sheet name="14" sheetId="35" r:id="rId15"/>
    <sheet name="15" sheetId="37" r:id="rId16"/>
    <sheet name="16" sheetId="38" r:id="rId17"/>
    <sheet name="17" sheetId="39" r:id="rId18"/>
    <sheet name="18" sheetId="40" r:id="rId19"/>
    <sheet name="19" sheetId="41" r:id="rId20"/>
    <sheet name="20" sheetId="42" r:id="rId21"/>
    <sheet name="Prislistetillæg" sheetId="4" r:id="rId22"/>
  </sheets>
  <externalReferences>
    <externalReference r:id="rId23"/>
  </externalReferences>
  <definedNames>
    <definedName name="OpdateretÅrstal">'Samle ark'!$K$7</definedName>
    <definedName name="Produktionsår">'1'!$E$3</definedName>
    <definedName name="Produktionsår_2">'Samle ark'!$F$67</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61" i="4" l="1"/>
  <c r="B61" i="4"/>
  <c r="A61" i="4"/>
  <c r="C60" i="4"/>
  <c r="B60" i="4"/>
  <c r="A60" i="4"/>
  <c r="C59" i="4"/>
  <c r="B59" i="4"/>
  <c r="A59" i="4"/>
  <c r="C58" i="4"/>
  <c r="B58" i="4"/>
  <c r="A58" i="4"/>
  <c r="C57" i="4"/>
  <c r="B57" i="4"/>
  <c r="A57" i="4"/>
  <c r="C56" i="4"/>
  <c r="B56" i="4"/>
  <c r="A56" i="4"/>
  <c r="C55" i="4"/>
  <c r="B55" i="4"/>
  <c r="A55" i="4"/>
  <c r="C54" i="4"/>
  <c r="B54" i="4"/>
  <c r="A54" i="4"/>
  <c r="C53" i="4"/>
  <c r="B53" i="4"/>
  <c r="A53" i="4"/>
  <c r="C52" i="4"/>
  <c r="B52" i="4"/>
  <c r="A52" i="4"/>
  <c r="C51" i="4"/>
  <c r="B51" i="4"/>
  <c r="A51" i="4"/>
  <c r="C50" i="4"/>
  <c r="B50" i="4"/>
  <c r="A50" i="4"/>
  <c r="C49" i="4"/>
  <c r="B49" i="4"/>
  <c r="A49" i="4"/>
  <c r="C48" i="4"/>
  <c r="B48" i="4"/>
  <c r="A48" i="4"/>
  <c r="C47" i="4"/>
  <c r="B47" i="4"/>
  <c r="A47" i="4"/>
  <c r="C46" i="4"/>
  <c r="B46" i="4"/>
  <c r="A46" i="4"/>
  <c r="C45" i="4"/>
  <c r="B45" i="4"/>
  <c r="A45" i="4"/>
  <c r="C44" i="4"/>
  <c r="B44" i="4"/>
  <c r="A44" i="4"/>
  <c r="C43" i="4"/>
  <c r="B43" i="4"/>
  <c r="A43" i="4"/>
  <c r="C42" i="4"/>
  <c r="B42" i="4"/>
  <c r="A42" i="4"/>
  <c r="C41" i="4"/>
  <c r="B41" i="4"/>
  <c r="A41" i="4"/>
  <c r="C40" i="4"/>
  <c r="B40" i="4"/>
  <c r="A40" i="4"/>
  <c r="C39" i="4"/>
  <c r="B39" i="4"/>
  <c r="A39" i="4"/>
  <c r="C38" i="4"/>
  <c r="B38" i="4"/>
  <c r="A38" i="4"/>
  <c r="C37" i="4"/>
  <c r="B37" i="4"/>
  <c r="A37" i="4"/>
  <c r="C36" i="4"/>
  <c r="B36" i="4"/>
  <c r="A36" i="4"/>
  <c r="C35" i="4"/>
  <c r="B35" i="4"/>
  <c r="A35" i="4"/>
  <c r="C34" i="4"/>
  <c r="B34" i="4"/>
  <c r="A34" i="4"/>
  <c r="C33" i="4"/>
  <c r="B33" i="4"/>
  <c r="A33" i="4"/>
  <c r="C32" i="4"/>
  <c r="B32" i="4"/>
  <c r="A32" i="4"/>
  <c r="C31" i="4"/>
  <c r="B31" i="4"/>
  <c r="A31" i="4"/>
  <c r="C30" i="4"/>
  <c r="B30" i="4"/>
  <c r="A30" i="4"/>
  <c r="C29" i="4"/>
  <c r="B29" i="4"/>
  <c r="A29" i="4"/>
  <c r="C28" i="4"/>
  <c r="B28" i="4"/>
  <c r="A28" i="4"/>
  <c r="C27" i="4"/>
  <c r="B27" i="4"/>
  <c r="A27" i="4"/>
  <c r="C26" i="4"/>
  <c r="B26" i="4"/>
  <c r="A26" i="4"/>
  <c r="C25" i="4"/>
  <c r="B25" i="4"/>
  <c r="A25" i="4"/>
  <c r="C24" i="4"/>
  <c r="B24" i="4"/>
  <c r="A24" i="4"/>
  <c r="C23" i="4"/>
  <c r="B23" i="4"/>
  <c r="A23" i="4"/>
  <c r="C22" i="4"/>
  <c r="B22" i="4"/>
  <c r="A22" i="4"/>
  <c r="C21" i="4"/>
  <c r="B21" i="4"/>
  <c r="A21" i="4"/>
  <c r="C20" i="4"/>
  <c r="B20" i="4"/>
  <c r="A20" i="4"/>
  <c r="C19" i="4"/>
  <c r="B19" i="4"/>
  <c r="A19" i="4"/>
  <c r="C18" i="4"/>
  <c r="B18" i="4"/>
  <c r="A18" i="4"/>
  <c r="C17" i="4"/>
  <c r="B17" i="4"/>
  <c r="A17" i="4"/>
  <c r="C16" i="4"/>
  <c r="B16" i="4"/>
  <c r="A16" i="4"/>
  <c r="C15" i="4"/>
  <c r="B15" i="4"/>
  <c r="A15" i="4"/>
  <c r="C14" i="4"/>
  <c r="B14" i="4"/>
  <c r="A14" i="4"/>
  <c r="C13" i="4"/>
  <c r="B13" i="4"/>
  <c r="A13" i="4"/>
  <c r="C12" i="4"/>
  <c r="B12" i="4"/>
  <c r="A12" i="4"/>
  <c r="C11" i="4"/>
  <c r="B11" i="4"/>
  <c r="A11" i="4"/>
  <c r="C10" i="4"/>
  <c r="B10" i="4"/>
  <c r="A10" i="4"/>
  <c r="C9" i="4"/>
  <c r="B9" i="4"/>
  <c r="A9" i="4"/>
  <c r="C8" i="4"/>
  <c r="B8" i="4"/>
  <c r="A8" i="4"/>
  <c r="C7" i="4"/>
  <c r="B7" i="4"/>
  <c r="A7" i="4"/>
  <c r="C6" i="4"/>
  <c r="B6" i="4"/>
  <c r="A6" i="4"/>
  <c r="C5" i="4"/>
  <c r="B5" i="4"/>
  <c r="A5" i="4"/>
  <c r="C4" i="4"/>
  <c r="B4" i="4"/>
  <c r="H67" i="1"/>
  <c r="L32" i="1"/>
  <c r="K7" i="1"/>
  <c r="I21" i="5" l="1"/>
  <c r="I23" i="5" s="1"/>
  <c r="J23" i="5" s="1"/>
  <c r="I21" i="18"/>
  <c r="I21" i="19"/>
  <c r="I23" i="19" s="1"/>
  <c r="J23" i="19" s="1"/>
  <c r="I21" i="20"/>
  <c r="I21" i="3"/>
  <c r="J23" i="20"/>
  <c r="I23" i="18"/>
  <c r="J23" i="18" s="1"/>
  <c r="I23" i="20"/>
  <c r="I23" i="3"/>
  <c r="J23" i="3" s="1"/>
  <c r="B21" i="5"/>
  <c r="B21" i="18"/>
  <c r="B21" i="19"/>
  <c r="B21" i="20"/>
  <c r="B21" i="27"/>
  <c r="B21" i="28"/>
  <c r="B21" i="29"/>
  <c r="B21" i="30"/>
  <c r="B21" i="31"/>
  <c r="B21" i="32"/>
  <c r="B21" i="33"/>
  <c r="B21" i="34"/>
  <c r="B21" i="35"/>
  <c r="B21" i="37"/>
  <c r="B21" i="38"/>
  <c r="B21" i="39"/>
  <c r="B21" i="40"/>
  <c r="B21" i="41"/>
  <c r="B21" i="42"/>
  <c r="B21" i="3"/>
  <c r="C21" i="5"/>
  <c r="C21" i="18"/>
  <c r="C21" i="19"/>
  <c r="C21" i="20"/>
  <c r="C21" i="27"/>
  <c r="C21" i="28"/>
  <c r="C21" i="29"/>
  <c r="C21" i="30"/>
  <c r="C21" i="31"/>
  <c r="C21" i="32"/>
  <c r="C21" i="33"/>
  <c r="C21" i="34"/>
  <c r="C21" i="35"/>
  <c r="C21" i="37"/>
  <c r="C21" i="38"/>
  <c r="C21" i="39"/>
  <c r="C21" i="40"/>
  <c r="C21" i="41"/>
  <c r="C21" i="42"/>
  <c r="C21" i="3"/>
  <c r="I19" i="5" l="1"/>
  <c r="I19" i="18"/>
  <c r="I19" i="19"/>
  <c r="I19" i="20"/>
  <c r="I19" i="27"/>
  <c r="I19" i="28"/>
  <c r="I19" i="29"/>
  <c r="I19" i="30"/>
  <c r="I19" i="31"/>
  <c r="I19" i="32"/>
  <c r="I19" i="33"/>
  <c r="I19" i="34"/>
  <c r="I19" i="35"/>
  <c r="I19" i="37"/>
  <c r="I19" i="38"/>
  <c r="I19" i="39"/>
  <c r="I19" i="40"/>
  <c r="I19" i="41"/>
  <c r="I19" i="42"/>
  <c r="I19" i="3"/>
  <c r="I9" i="5"/>
  <c r="I9" i="18"/>
  <c r="I9" i="19"/>
  <c r="I9" i="20"/>
  <c r="I9" i="27"/>
  <c r="I9" i="28"/>
  <c r="I9" i="29"/>
  <c r="I9" i="30"/>
  <c r="I9" i="31"/>
  <c r="I9" i="32"/>
  <c r="I9" i="33"/>
  <c r="I9" i="34"/>
  <c r="I9" i="35"/>
  <c r="I9" i="37"/>
  <c r="I9" i="38"/>
  <c r="I9" i="39"/>
  <c r="I9" i="40"/>
  <c r="I9" i="41"/>
  <c r="I9" i="42"/>
  <c r="I9" i="3"/>
  <c r="C19" i="5" l="1"/>
  <c r="C19" i="18"/>
  <c r="C19" i="19"/>
  <c r="C19" i="20"/>
  <c r="C19" i="27"/>
  <c r="C19" i="28"/>
  <c r="C19" i="29"/>
  <c r="C19" i="30"/>
  <c r="C19" i="31"/>
  <c r="C19" i="32"/>
  <c r="C19" i="33"/>
  <c r="C19" i="34"/>
  <c r="C19" i="35"/>
  <c r="C19" i="37"/>
  <c r="C19" i="38"/>
  <c r="C19" i="39"/>
  <c r="C19" i="40"/>
  <c r="C19" i="41"/>
  <c r="C19" i="42"/>
  <c r="C19" i="3"/>
  <c r="K19" i="27" l="1"/>
  <c r="K19" i="35"/>
  <c r="K9" i="5"/>
  <c r="K9" i="31"/>
  <c r="K9" i="40"/>
  <c r="H73" i="1"/>
  <c r="K9" i="34"/>
  <c r="H70" i="1"/>
  <c r="K9" i="39"/>
  <c r="K19" i="28"/>
  <c r="K19" i="37"/>
  <c r="K9" i="18"/>
  <c r="K9" i="32"/>
  <c r="K9" i="41"/>
  <c r="H72" i="1"/>
  <c r="K9" i="20"/>
  <c r="K9" i="30"/>
  <c r="K19" i="29"/>
  <c r="K19" i="38"/>
  <c r="K9" i="19"/>
  <c r="K9" i="33"/>
  <c r="K9" i="42"/>
  <c r="H71" i="1"/>
  <c r="K19" i="30"/>
  <c r="K19" i="39"/>
  <c r="K9" i="3"/>
  <c r="K19" i="5"/>
  <c r="K19" i="31"/>
  <c r="K19" i="40"/>
  <c r="K9" i="27"/>
  <c r="K9" i="35"/>
  <c r="H69" i="1"/>
  <c r="K19" i="20"/>
  <c r="K19" i="18"/>
  <c r="K19" i="32"/>
  <c r="K19" i="41"/>
  <c r="K9" i="28"/>
  <c r="K9" i="37"/>
  <c r="K19" i="3"/>
  <c r="K19" i="19"/>
  <c r="K19" i="33"/>
  <c r="K19" i="42"/>
  <c r="K23" i="20"/>
  <c r="K9" i="29"/>
  <c r="K9" i="38"/>
  <c r="K19" i="34"/>
  <c r="J22" i="39"/>
  <c r="K22" i="39" s="1"/>
  <c r="J22" i="40"/>
  <c r="K22" i="40" s="1"/>
  <c r="J22" i="41"/>
  <c r="K22" i="41" s="1"/>
  <c r="J22" i="42"/>
  <c r="K22" i="42" s="1"/>
  <c r="J22" i="38"/>
  <c r="K22" i="38" s="1"/>
  <c r="I21" i="39"/>
  <c r="I21" i="40"/>
  <c r="I21" i="41"/>
  <c r="I21" i="42"/>
  <c r="I21" i="38"/>
  <c r="I23" i="38" s="1"/>
  <c r="J23" i="38" s="1"/>
  <c r="I21" i="33"/>
  <c r="I23" i="33" s="1"/>
  <c r="J23" i="33" s="1"/>
  <c r="I21" i="34"/>
  <c r="I23" i="34" s="1"/>
  <c r="J23" i="34" s="1"/>
  <c r="K23" i="34" s="1"/>
  <c r="I21" i="35"/>
  <c r="I21" i="37"/>
  <c r="I21" i="32"/>
  <c r="J22" i="29"/>
  <c r="K22" i="29" s="1"/>
  <c r="J22" i="30"/>
  <c r="K22" i="30" s="1"/>
  <c r="J22" i="31"/>
  <c r="K22" i="31" s="1"/>
  <c r="I21" i="28"/>
  <c r="I21" i="29"/>
  <c r="I21" i="30"/>
  <c r="I21" i="31"/>
  <c r="I21" i="27"/>
  <c r="K23" i="5"/>
  <c r="J22" i="5"/>
  <c r="K22" i="5" s="1"/>
  <c r="J21" i="5"/>
  <c r="K21" i="5" s="1"/>
  <c r="K23" i="18"/>
  <c r="J22" i="18"/>
  <c r="K22" i="18" s="1"/>
  <c r="J21" i="18"/>
  <c r="K21" i="18" s="1"/>
  <c r="K23" i="19"/>
  <c r="J22" i="19"/>
  <c r="K22" i="19" s="1"/>
  <c r="J21" i="19"/>
  <c r="K21" i="19" s="1"/>
  <c r="J22" i="20"/>
  <c r="K22" i="20" s="1"/>
  <c r="J21" i="20"/>
  <c r="K21" i="20" s="1"/>
  <c r="J22" i="27"/>
  <c r="K22" i="27" s="1"/>
  <c r="J22" i="28"/>
  <c r="K22" i="28" s="1"/>
  <c r="J22" i="32"/>
  <c r="K22" i="32" s="1"/>
  <c r="K23" i="33"/>
  <c r="J22" i="33"/>
  <c r="K22" i="33" s="1"/>
  <c r="J22" i="34"/>
  <c r="K22" i="34" s="1"/>
  <c r="J22" i="35"/>
  <c r="K22" i="35" s="1"/>
  <c r="J22" i="37"/>
  <c r="K22" i="37" s="1"/>
  <c r="K23" i="38"/>
  <c r="J21" i="38"/>
  <c r="K21" i="38" s="1"/>
  <c r="K23" i="3"/>
  <c r="J22" i="3"/>
  <c r="K22" i="3" s="1"/>
  <c r="J21" i="3"/>
  <c r="K21" i="3" s="1"/>
  <c r="J11" i="5"/>
  <c r="K11" i="5" s="1"/>
  <c r="J11" i="18"/>
  <c r="K11" i="18" s="1"/>
  <c r="J11" i="19"/>
  <c r="K11" i="19" s="1"/>
  <c r="J11" i="20"/>
  <c r="K11" i="20" s="1"/>
  <c r="J11" i="27"/>
  <c r="K11" i="27" s="1"/>
  <c r="J11" i="28"/>
  <c r="K11" i="28" s="1"/>
  <c r="J11" i="29"/>
  <c r="K11" i="29" s="1"/>
  <c r="J11" i="30"/>
  <c r="K11" i="30" s="1"/>
  <c r="J11" i="31"/>
  <c r="K11" i="31" s="1"/>
  <c r="J11" i="32"/>
  <c r="K11" i="32" s="1"/>
  <c r="J11" i="33"/>
  <c r="K11" i="33" s="1"/>
  <c r="J11" i="34"/>
  <c r="K11" i="34" s="1"/>
  <c r="J11" i="35"/>
  <c r="K11" i="35" s="1"/>
  <c r="J11" i="37"/>
  <c r="K11" i="37" s="1"/>
  <c r="J11" i="38"/>
  <c r="K11" i="38" s="1"/>
  <c r="J11" i="39"/>
  <c r="K11" i="39" s="1"/>
  <c r="J11" i="40"/>
  <c r="K11" i="40" s="1"/>
  <c r="J11" i="41"/>
  <c r="K11" i="41" s="1"/>
  <c r="J11" i="42"/>
  <c r="K11" i="42" s="1"/>
  <c r="J11" i="3"/>
  <c r="K11" i="3" s="1"/>
  <c r="J21" i="30" l="1"/>
  <c r="K21" i="30" s="1"/>
  <c r="I23" i="30"/>
  <c r="J23" i="30" s="1"/>
  <c r="K23" i="30" s="1"/>
  <c r="J21" i="31"/>
  <c r="K21" i="31" s="1"/>
  <c r="I23" i="31"/>
  <c r="J23" i="31" s="1"/>
  <c r="K23" i="31" s="1"/>
  <c r="J21" i="29"/>
  <c r="K21" i="29" s="1"/>
  <c r="I23" i="29"/>
  <c r="J23" i="29" s="1"/>
  <c r="K23" i="29" s="1"/>
  <c r="J21" i="28"/>
  <c r="K21" i="28" s="1"/>
  <c r="I23" i="28"/>
  <c r="J23" i="28" s="1"/>
  <c r="K23" i="28" s="1"/>
  <c r="J21" i="27"/>
  <c r="K21" i="27" s="1"/>
  <c r="I23" i="27"/>
  <c r="J23" i="27" s="1"/>
  <c r="K23" i="27" s="1"/>
  <c r="J21" i="34"/>
  <c r="K21" i="34" s="1"/>
  <c r="J21" i="32"/>
  <c r="K21" i="32" s="1"/>
  <c r="I23" i="32"/>
  <c r="J23" i="32" s="1"/>
  <c r="K23" i="32" s="1"/>
  <c r="J21" i="33"/>
  <c r="K21" i="33" s="1"/>
  <c r="J21" i="37"/>
  <c r="K21" i="37" s="1"/>
  <c r="I23" i="37"/>
  <c r="J23" i="37" s="1"/>
  <c r="K23" i="37" s="1"/>
  <c r="J21" i="35"/>
  <c r="K21" i="35" s="1"/>
  <c r="I23" i="35"/>
  <c r="J23" i="35" s="1"/>
  <c r="K23" i="35" s="1"/>
  <c r="J21" i="42"/>
  <c r="K21" i="42" s="1"/>
  <c r="I23" i="42"/>
  <c r="J23" i="42" s="1"/>
  <c r="K23" i="42" s="1"/>
  <c r="J21" i="41"/>
  <c r="K21" i="41" s="1"/>
  <c r="I23" i="41"/>
  <c r="J23" i="41" s="1"/>
  <c r="K23" i="41" s="1"/>
  <c r="J21" i="40"/>
  <c r="K21" i="40" s="1"/>
  <c r="I23" i="40"/>
  <c r="J23" i="40" s="1"/>
  <c r="K23" i="40" s="1"/>
  <c r="J21" i="39"/>
  <c r="K21" i="39" s="1"/>
  <c r="I23" i="39"/>
  <c r="J23" i="39" s="1"/>
  <c r="K23" i="39" s="1"/>
  <c r="J25" i="3"/>
  <c r="J25" i="42"/>
  <c r="J25" i="38"/>
  <c r="J25" i="35"/>
  <c r="J25" i="30"/>
  <c r="J25" i="33"/>
  <c r="J25" i="32"/>
  <c r="J25" i="29"/>
  <c r="J25" i="27"/>
  <c r="J25" i="20"/>
  <c r="J25" i="19"/>
  <c r="J25" i="18"/>
  <c r="J25" i="5"/>
  <c r="J25" i="34"/>
  <c r="J12" i="5"/>
  <c r="K12" i="5" s="1"/>
  <c r="J12" i="18"/>
  <c r="K12" i="18" s="1"/>
  <c r="J12" i="19"/>
  <c r="K12" i="19" s="1"/>
  <c r="J12" i="20"/>
  <c r="K12" i="20" s="1"/>
  <c r="J12" i="27"/>
  <c r="K12" i="27" s="1"/>
  <c r="J12" i="28"/>
  <c r="K12" i="28" s="1"/>
  <c r="J12" i="29"/>
  <c r="K12" i="29" s="1"/>
  <c r="J12" i="30"/>
  <c r="K12" i="30" s="1"/>
  <c r="J12" i="31"/>
  <c r="K12" i="31" s="1"/>
  <c r="J12" i="32"/>
  <c r="K12" i="32" s="1"/>
  <c r="J12" i="33"/>
  <c r="K12" i="33" s="1"/>
  <c r="J12" i="34"/>
  <c r="K12" i="34" s="1"/>
  <c r="J12" i="35"/>
  <c r="K12" i="35" s="1"/>
  <c r="J12" i="37"/>
  <c r="K12" i="37" s="1"/>
  <c r="J12" i="38"/>
  <c r="K12" i="38" s="1"/>
  <c r="J12" i="39"/>
  <c r="K12" i="39" s="1"/>
  <c r="J12" i="40"/>
  <c r="K12" i="40" s="1"/>
  <c r="J12" i="41"/>
  <c r="K12" i="41" s="1"/>
  <c r="J12" i="42"/>
  <c r="K12" i="42" s="1"/>
  <c r="J12" i="3"/>
  <c r="K12" i="3" s="1"/>
  <c r="D57" i="1"/>
  <c r="D59" i="1" s="1"/>
  <c r="D61" i="1" s="1"/>
  <c r="D63" i="1" s="1"/>
  <c r="G55" i="1" s="1"/>
  <c r="G57" i="1" s="1"/>
  <c r="G59" i="1" s="1"/>
  <c r="G61" i="1" s="1"/>
  <c r="G63" i="1" s="1"/>
  <c r="J55" i="1" s="1"/>
  <c r="J57" i="1" s="1"/>
  <c r="J59" i="1" s="1"/>
  <c r="J61" i="1" s="1"/>
  <c r="J63" i="1" s="1"/>
  <c r="M55" i="1" s="1"/>
  <c r="M57" i="1" s="1"/>
  <c r="M59" i="1" s="1"/>
  <c r="M61" i="1" s="1"/>
  <c r="M63" i="1" s="1"/>
  <c r="D41" i="1"/>
  <c r="D43" i="1" s="1"/>
  <c r="D45" i="1" s="1"/>
  <c r="D47" i="1" s="1"/>
  <c r="G39" i="1" s="1"/>
  <c r="G41" i="1" s="1"/>
  <c r="G43" i="1" s="1"/>
  <c r="G45" i="1" s="1"/>
  <c r="G47" i="1" s="1"/>
  <c r="J39" i="1" s="1"/>
  <c r="J41" i="1" s="1"/>
  <c r="J43" i="1" s="1"/>
  <c r="J45" i="1" s="1"/>
  <c r="J47" i="1" s="1"/>
  <c r="M39" i="1" s="1"/>
  <c r="M41" i="1" s="1"/>
  <c r="M43" i="1" s="1"/>
  <c r="M45" i="1" s="1"/>
  <c r="M47" i="1" s="1"/>
  <c r="J25" i="39" l="1"/>
  <c r="J25" i="28"/>
  <c r="J25" i="31"/>
  <c r="J25" i="37"/>
  <c r="J25" i="41"/>
  <c r="J25" i="40"/>
  <c r="J27" i="19"/>
  <c r="K27" i="19" s="1"/>
  <c r="K25" i="19"/>
  <c r="J27" i="33"/>
  <c r="K27" i="33" s="1"/>
  <c r="K25" i="33"/>
  <c r="J27" i="20"/>
  <c r="K27" i="20" s="1"/>
  <c r="K25" i="20"/>
  <c r="J27" i="27"/>
  <c r="K27" i="27" s="1"/>
  <c r="K25" i="27"/>
  <c r="J27" i="35"/>
  <c r="K27" i="35" s="1"/>
  <c r="K25" i="35"/>
  <c r="J27" i="18"/>
  <c r="K27" i="18" s="1"/>
  <c r="K25" i="18"/>
  <c r="J27" i="39"/>
  <c r="K27" i="39" s="1"/>
  <c r="K25" i="39"/>
  <c r="J27" i="34"/>
  <c r="K27" i="34" s="1"/>
  <c r="K25" i="34"/>
  <c r="J27" i="28"/>
  <c r="K27" i="28" s="1"/>
  <c r="K25" i="28"/>
  <c r="J27" i="38"/>
  <c r="K27" i="38" s="1"/>
  <c r="K25" i="38"/>
  <c r="J27" i="30"/>
  <c r="K27" i="30" s="1"/>
  <c r="K25" i="30"/>
  <c r="J27" i="37"/>
  <c r="K27" i="37" s="1"/>
  <c r="K25" i="37"/>
  <c r="J27" i="29"/>
  <c r="K27" i="29" s="1"/>
  <c r="K25" i="29"/>
  <c r="J27" i="41"/>
  <c r="K27" i="41" s="1"/>
  <c r="K25" i="41"/>
  <c r="J27" i="40"/>
  <c r="K27" i="40" s="1"/>
  <c r="K25" i="40"/>
  <c r="J27" i="31"/>
  <c r="K27" i="31" s="1"/>
  <c r="K25" i="31"/>
  <c r="J27" i="42"/>
  <c r="K27" i="42" s="1"/>
  <c r="K25" i="42"/>
  <c r="J27" i="5"/>
  <c r="K27" i="5" s="1"/>
  <c r="K25" i="5"/>
  <c r="J27" i="32"/>
  <c r="K27" i="32" s="1"/>
  <c r="K25" i="32"/>
  <c r="J27" i="3"/>
  <c r="K27" i="3" s="1"/>
  <c r="K25" i="3"/>
  <c r="J14" i="42"/>
  <c r="J14" i="39"/>
  <c r="J14" i="40"/>
  <c r="J14" i="41"/>
  <c r="J14" i="38"/>
  <c r="J14" i="37"/>
  <c r="J14" i="32"/>
  <c r="J14" i="33"/>
  <c r="J14" i="34"/>
  <c r="J14" i="35"/>
  <c r="J16" i="32" l="1"/>
  <c r="K16" i="32" s="1"/>
  <c r="K14" i="32"/>
  <c r="J16" i="37"/>
  <c r="K16" i="37" s="1"/>
  <c r="K14" i="37"/>
  <c r="J16" i="38"/>
  <c r="K16" i="38" s="1"/>
  <c r="K14" i="38"/>
  <c r="J16" i="33"/>
  <c r="K16" i="33" s="1"/>
  <c r="K14" i="33"/>
  <c r="J16" i="41"/>
  <c r="K16" i="41" s="1"/>
  <c r="K14" i="41"/>
  <c r="J16" i="40"/>
  <c r="K16" i="40" s="1"/>
  <c r="K14" i="40"/>
  <c r="J16" i="35"/>
  <c r="K16" i="35" s="1"/>
  <c r="K14" i="35"/>
  <c r="J16" i="39"/>
  <c r="K16" i="39" s="1"/>
  <c r="K14" i="39"/>
  <c r="J16" i="34"/>
  <c r="K16" i="34" s="1"/>
  <c r="K14" i="34"/>
  <c r="J16" i="42"/>
  <c r="K16" i="42" s="1"/>
  <c r="K14" i="42"/>
  <c r="J14" i="30"/>
  <c r="J14" i="27"/>
  <c r="J14" i="28"/>
  <c r="J14" i="29"/>
  <c r="J14" i="31"/>
  <c r="J14" i="20"/>
  <c r="J14" i="19"/>
  <c r="J14" i="18"/>
  <c r="J14" i="5"/>
  <c r="J16" i="31" l="1"/>
  <c r="K16" i="31" s="1"/>
  <c r="K14" i="31"/>
  <c r="J16" i="28"/>
  <c r="K16" i="28" s="1"/>
  <c r="K14" i="28"/>
  <c r="J16" i="29"/>
  <c r="K16" i="29" s="1"/>
  <c r="K14" i="29"/>
  <c r="J16" i="27"/>
  <c r="K16" i="27" s="1"/>
  <c r="K14" i="27"/>
  <c r="J16" i="5"/>
  <c r="K16" i="5" s="1"/>
  <c r="K14" i="5"/>
  <c r="J16" i="30"/>
  <c r="K16" i="30" s="1"/>
  <c r="K14" i="30"/>
  <c r="J16" i="18"/>
  <c r="K16" i="18" s="1"/>
  <c r="K14" i="18"/>
  <c r="J16" i="19"/>
  <c r="K16" i="19" s="1"/>
  <c r="K14" i="19"/>
  <c r="J16" i="20"/>
  <c r="K16" i="20" s="1"/>
  <c r="K14" i="20"/>
  <c r="J14" i="3"/>
  <c r="J16" i="3" l="1"/>
  <c r="K16" i="3" s="1"/>
  <c r="K14" i="3"/>
  <c r="N59" i="1"/>
  <c r="K57" i="1"/>
  <c r="N39" i="1"/>
  <c r="H59" i="1"/>
  <c r="H61" i="1"/>
  <c r="N55" i="1"/>
  <c r="N61" i="1"/>
  <c r="K61" i="1"/>
  <c r="K55" i="1"/>
  <c r="K59" i="1"/>
  <c r="N57" i="1"/>
  <c r="H57" i="1"/>
  <c r="K63" i="1"/>
  <c r="H63" i="1"/>
  <c r="N63" i="1"/>
  <c r="H55" i="1"/>
  <c r="N41" i="1"/>
  <c r="H43" i="1"/>
  <c r="N47" i="1"/>
  <c r="K47" i="1"/>
  <c r="K43" i="1"/>
  <c r="K41" i="1"/>
  <c r="K39" i="1"/>
  <c r="H47" i="1"/>
  <c r="H39" i="1"/>
  <c r="N43" i="1"/>
  <c r="H41" i="1"/>
  <c r="K45" i="1"/>
  <c r="H45" i="1" l="1"/>
  <c r="N45" i="1"/>
  <c r="E45" i="1"/>
  <c r="E39" i="1"/>
  <c r="E47" i="1"/>
  <c r="E41" i="1"/>
  <c r="E43" i="1"/>
  <c r="E59" i="1"/>
  <c r="E63" i="1"/>
  <c r="E61" i="1"/>
  <c r="E57" i="1"/>
  <c r="E55" i="1"/>
</calcChain>
</file>

<file path=xl/sharedStrings.xml><?xml version="1.0" encoding="utf-8"?>
<sst xmlns="http://schemas.openxmlformats.org/spreadsheetml/2006/main" count="741" uniqueCount="81">
  <si>
    <t>Prisforslag til opsætning af træbeton på skinnesystem</t>
  </si>
  <si>
    <t>OBS!! TRYK IKKE PÅ AKTIVÉR REDIGERING</t>
  </si>
  <si>
    <t>Da regnearket ikke kan opdatere og derfor vil nulstille priserne</t>
  </si>
  <si>
    <t xml:space="preserve">Alle regnearkene samt samle arket herunder er opdateret til </t>
  </si>
  <si>
    <t>-priser.</t>
  </si>
  <si>
    <t>- De enkelte regnskabsnummere passer med et fanenummer, hvor du kan se netop det regnskab der ligge til grund for prisen, på den måde kan du se hvad der er med og ikke med.</t>
  </si>
  <si>
    <t>- Husk altid at læs prislisten generelle bestemmelser, samt de enkelte afsnits særlige bestemmelser og brødtekst, for at vide hvad der er med i prisen og hvad der IKKE er med.</t>
  </si>
  <si>
    <t>- Husk altid at se efter i prislisten, om der er tillægs punkter der passer til netop din sag.</t>
  </si>
  <si>
    <t>- Disse priser er baseret på:</t>
  </si>
  <si>
    <t xml:space="preserve">- at der kun er 0,75 stk. strop pr. kvm. </t>
  </si>
  <si>
    <t>- at vægskinnen er fast gjort pr. 60 cm eller derover.</t>
  </si>
  <si>
    <t>- at Bæreprofiler opsættes pr. 120 cm eller derover.</t>
  </si>
  <si>
    <t>- at træbetonen er cement farvet (for øvrige farver se skema 2, neden under)</t>
  </si>
  <si>
    <t>- at der ikke er nogle udskæringer. (er dette tilfældet se skema 3)</t>
  </si>
  <si>
    <t>- I priserne er der indeholdt 2 gange stillads, hvis arbejdsgangen nødvendig gøre mere stillads eller brug af lift skal dette tillægges prisen.</t>
  </si>
  <si>
    <t>- Der er IKKE medregnet højdetillæg. Højdetillæget på 0,5% tilkommer arbejde fra 4,2 m til 6,0 m højde og øges med yderligere 0,5% for hver påbegyndt 1,8 m derover.</t>
  </si>
  <si>
    <t>- Der er heller ikke medregnet skråsnit i randarealet, fugning, distance profiler, vinkler mm. Disse priser skal findes særskilt i prislisten.</t>
  </si>
  <si>
    <t>- Vær opmærksom på at det er den samlet tildelte loft mængde der afgøre hvilken kolonne priserne skal tages i.</t>
  </si>
  <si>
    <t>- Arbejder du i et område som tilkommer Zonetillæg skal alle priserne tilskrives 3%, Se Bygningsoverenskomsten</t>
  </si>
  <si>
    <t>Træbeton uden færdigbehandlet overflader på skinnesystem (herunder cementfarvet plader)</t>
  </si>
  <si>
    <t>Skema 1</t>
  </si>
  <si>
    <t>Regnskabs nummer</t>
  </si>
  <si>
    <t>t.o.m 100 m2</t>
  </si>
  <si>
    <t>t.o.m 300 m2</t>
  </si>
  <si>
    <t>t.o.m 650 m2</t>
  </si>
  <si>
    <t>over 650 m2</t>
  </si>
  <si>
    <t>Rum størelse</t>
  </si>
  <si>
    <t>5 kvm</t>
  </si>
  <si>
    <t>kr/m2</t>
  </si>
  <si>
    <t>15 kvm</t>
  </si>
  <si>
    <t>25 kvm</t>
  </si>
  <si>
    <t>50 kvm</t>
  </si>
  <si>
    <t>100 kvm</t>
  </si>
  <si>
    <t>Træbeton med færdigbehandlet overflade på skinnesystem (cementfarvet undtaget, se skema 1)</t>
  </si>
  <si>
    <t>Skema 2</t>
  </si>
  <si>
    <t>Skema 3</t>
  </si>
  <si>
    <t>Kode</t>
  </si>
  <si>
    <t>Udskæringer</t>
  </si>
  <si>
    <t>pris</t>
  </si>
  <si>
    <t>pr. lag</t>
  </si>
  <si>
    <t>070341A</t>
  </si>
  <si>
    <t>t.o.m.</t>
  </si>
  <si>
    <r>
      <t>50 cm</t>
    </r>
    <r>
      <rPr>
        <vertAlign val="superscript"/>
        <sz val="11"/>
        <color indexed="8"/>
        <rFont val="Calibri"/>
        <family val="2"/>
      </rPr>
      <t>2</t>
    </r>
  </si>
  <si>
    <t>pr/stk</t>
  </si>
  <si>
    <t>070341B</t>
  </si>
  <si>
    <r>
      <t>300 cm</t>
    </r>
    <r>
      <rPr>
        <vertAlign val="superscript"/>
        <sz val="11"/>
        <color indexed="8"/>
        <rFont val="Calibri"/>
        <family val="2"/>
      </rPr>
      <t>2</t>
    </r>
  </si>
  <si>
    <t>070341C</t>
  </si>
  <si>
    <r>
      <t>1200 cm</t>
    </r>
    <r>
      <rPr>
        <vertAlign val="superscript"/>
        <sz val="11"/>
        <color indexed="8"/>
        <rFont val="Calibri"/>
        <family val="2"/>
      </rPr>
      <t>2</t>
    </r>
  </si>
  <si>
    <t>070341D</t>
  </si>
  <si>
    <r>
      <t>15000 cm</t>
    </r>
    <r>
      <rPr>
        <vertAlign val="superscript"/>
        <sz val="11"/>
        <color indexed="8"/>
        <rFont val="Calibri"/>
        <family val="2"/>
      </rPr>
      <t>2</t>
    </r>
  </si>
  <si>
    <t>070341E</t>
  </si>
  <si>
    <t>over</t>
  </si>
  <si>
    <t>pr/m</t>
  </si>
  <si>
    <t>Udskæringer i færdig behandlet plader tillægges 15%</t>
  </si>
  <si>
    <t>Runde udskæringer der fortages med bor, skal betales efter bestemmelserne i 10.01</t>
  </si>
  <si>
    <t xml:space="preserve">REGNSKABS NUMMER </t>
  </si>
  <si>
    <t>GIPS LOFT PÅ SKINNESYSTEM.</t>
  </si>
  <si>
    <t xml:space="preserve">Dette regnskab er lavet efter </t>
  </si>
  <si>
    <t>overenskomsten.</t>
  </si>
  <si>
    <t>Rum størrelse</t>
  </si>
  <si>
    <t>Kvm</t>
  </si>
  <si>
    <t>Gradueringen er t.o.m</t>
  </si>
  <si>
    <t>kvm</t>
  </si>
  <si>
    <t>Gipsloft på skinnesystem med ét lag skinner og ét lag alm. gips.</t>
  </si>
  <si>
    <t>Tekst</t>
  </si>
  <si>
    <t>Pris</t>
  </si>
  <si>
    <t>I alt</t>
  </si>
  <si>
    <t>070303A</t>
  </si>
  <si>
    <t>Træbeton t.o.m. 600 x 2400 mm, t.o.m. 35 mm tykkelse</t>
  </si>
  <si>
    <t>070313</t>
  </si>
  <si>
    <t>Fladetillæg, pr. stk.</t>
  </si>
  <si>
    <t>Totalt for denne type loft</t>
  </si>
  <si>
    <t>Kvardrat meter prisen</t>
  </si>
  <si>
    <t>070312</t>
  </si>
  <si>
    <t>Færdigbehandlet plader tillægges 7%, dog ikke cement indfarvet træbeton</t>
  </si>
  <si>
    <t>070303B</t>
  </si>
  <si>
    <t>070303C</t>
  </si>
  <si>
    <t>Gradueringen er over</t>
  </si>
  <si>
    <t>070303D</t>
  </si>
  <si>
    <t>Dette ark må KUN opdateres via det selvstændige regneark "Prislistetillæg"</t>
  </si>
  <si>
    <t>Dog skal referancen ændres hvis ovennævnte regnearks placering ændres.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</si>
</sst>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quot;kr.&quot;\ * #,##0.00_ ;_ &quot;kr.&quot;\ * \-#,##0.00_ ;_ &quot;kr.&quot;\ * &quot;-&quot;??_ ;_ @_ "/>
    <numFmt numFmtId="165" formatCode="0.0000"/>
    <numFmt numFmtId="166" formatCode="0.000"/>
  </numFmts>
  <fonts count="24">
    <font>
      <sz val="10"/>
      <color theme="1"/>
      <name val="Verdana"/>
      <family val="2"/>
    </font>
    <font>
      <sz val="10"/>
      <name val="Arial"/>
      <family val="2"/>
    </font>
    <font>
      <sz val="10"/>
      <color indexed="10"/>
      <name val="Arial"/>
      <family val="2"/>
    </font>
    <font>
      <sz val="10"/>
      <color indexed="14"/>
      <name val="Arial"/>
      <family val="2"/>
    </font>
    <font>
      <sz val="10"/>
      <color rgb="FFFF00FF"/>
      <name val="Arial"/>
      <family val="2"/>
    </font>
    <font>
      <sz val="10"/>
      <color rgb="FF0033CC"/>
      <name val="Arial"/>
      <family val="2"/>
    </font>
    <font>
      <sz val="10"/>
      <color theme="9" tint="-0.249977111117893"/>
      <name val="Arial"/>
      <family val="2"/>
    </font>
    <font>
      <sz val="20"/>
      <color theme="1"/>
      <name val="Verdana"/>
      <family val="2"/>
    </font>
    <font>
      <sz val="10"/>
      <color theme="1"/>
      <name val="Verdana"/>
      <family val="2"/>
    </font>
    <font>
      <b/>
      <sz val="10"/>
      <color theme="1"/>
      <name val="Verdana"/>
      <family val="2"/>
    </font>
    <font>
      <sz val="10"/>
      <color rgb="FF00B050"/>
      <name val="Arial"/>
      <family val="2"/>
    </font>
    <font>
      <sz val="10"/>
      <color rgb="FF00B050"/>
      <name val="Verdana"/>
      <family val="2"/>
    </font>
    <font>
      <sz val="10"/>
      <color theme="9" tint="-0.249977111117893"/>
      <name val="Verdana"/>
      <family val="2"/>
    </font>
    <font>
      <sz val="10"/>
      <color theme="3"/>
      <name val="Arial"/>
      <family val="2"/>
    </font>
    <font>
      <sz val="10"/>
      <color theme="3"/>
      <name val="Verdana"/>
      <family val="2"/>
    </font>
    <font>
      <vertAlign val="superscript"/>
      <sz val="11"/>
      <color indexed="8"/>
      <name val="Calibri"/>
      <family val="2"/>
    </font>
    <font>
      <b/>
      <i/>
      <sz val="10"/>
      <name val="Arial"/>
      <family val="2"/>
    </font>
    <font>
      <b/>
      <i/>
      <sz val="10"/>
      <color theme="1"/>
      <name val="Verdana"/>
      <family val="2"/>
    </font>
    <font>
      <b/>
      <sz val="20"/>
      <color theme="1"/>
      <name val="Verdana"/>
      <family val="2"/>
    </font>
    <font>
      <u/>
      <sz val="10"/>
      <color theme="10"/>
      <name val="Verdana"/>
      <family val="2"/>
    </font>
    <font>
      <u/>
      <sz val="10"/>
      <color rgb="FFFF0000"/>
      <name val="Verdana"/>
      <family val="2"/>
    </font>
    <font>
      <u/>
      <sz val="10"/>
      <color rgb="FF00B050"/>
      <name val="Verdana"/>
      <family val="2"/>
    </font>
    <font>
      <u/>
      <sz val="10"/>
      <color rgb="FF1F497D"/>
      <name val="Verdana"/>
      <family val="2"/>
    </font>
    <font>
      <u/>
      <sz val="10"/>
      <color rgb="FFE26B0A"/>
      <name val="Verdana"/>
      <family val="2"/>
    </font>
  </fonts>
  <fills count="7">
    <fill>
      <patternFill patternType="none"/>
    </fill>
    <fill>
      <patternFill patternType="gray125"/>
    </fill>
    <fill>
      <patternFill patternType="solid">
        <fgColor rgb="FFFFFF00"/>
        <bgColor indexed="64"/>
      </patternFill>
    </fill>
    <fill>
      <patternFill patternType="solid">
        <fgColor rgb="FFFF0000"/>
        <bgColor indexed="64"/>
      </patternFill>
    </fill>
    <fill>
      <patternFill patternType="solid">
        <fgColor rgb="FF00B050"/>
        <bgColor indexed="64"/>
      </patternFill>
    </fill>
    <fill>
      <patternFill patternType="solid">
        <fgColor theme="4"/>
        <bgColor indexed="64"/>
      </patternFill>
    </fill>
    <fill>
      <patternFill patternType="solid">
        <fgColor theme="9" tint="-0.249977111117893"/>
        <bgColor indexed="64"/>
      </patternFill>
    </fill>
  </fills>
  <borders count="49">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style="medium">
        <color indexed="64"/>
      </left>
      <right style="medium">
        <color indexed="64"/>
      </right>
      <top style="medium">
        <color indexed="64"/>
      </top>
      <bottom style="thin">
        <color indexed="64"/>
      </bottom>
      <diagonal/>
    </border>
  </borders>
  <cellStyleXfs count="4">
    <xf numFmtId="0" fontId="0" fillId="0" borderId="0"/>
    <xf numFmtId="0" fontId="1" fillId="0" borderId="0"/>
    <xf numFmtId="164" fontId="8" fillId="0" borderId="0" applyFont="0" applyFill="0" applyBorder="0" applyAlignment="0" applyProtection="0"/>
    <xf numFmtId="0" fontId="19" fillId="0" borderId="0" applyNumberFormat="0" applyFill="0" applyBorder="0" applyAlignment="0" applyProtection="0"/>
  </cellStyleXfs>
  <cellXfs count="198">
    <xf numFmtId="0" fontId="0" fillId="0" borderId="0" xfId="0"/>
    <xf numFmtId="0" fontId="1" fillId="0" borderId="0" xfId="1"/>
    <xf numFmtId="0" fontId="0" fillId="0" borderId="2" xfId="0" applyBorder="1"/>
    <xf numFmtId="0" fontId="0" fillId="0" borderId="5" xfId="0" applyBorder="1"/>
    <xf numFmtId="0" fontId="0" fillId="0" borderId="7" xfId="0" applyBorder="1"/>
    <xf numFmtId="49" fontId="0" fillId="0" borderId="0" xfId="0" applyNumberFormat="1" applyAlignment="1">
      <alignment horizontal="left" wrapText="1"/>
    </xf>
    <xf numFmtId="0" fontId="0" fillId="0" borderId="0" xfId="0" applyAlignment="1">
      <alignment horizontal="left" wrapText="1"/>
    </xf>
    <xf numFmtId="0" fontId="1" fillId="0" borderId="2" xfId="1" applyBorder="1"/>
    <xf numFmtId="0" fontId="6" fillId="0" borderId="2" xfId="1" applyFont="1" applyBorder="1"/>
    <xf numFmtId="0" fontId="2" fillId="0" borderId="2" xfId="1" applyFont="1" applyBorder="1"/>
    <xf numFmtId="0" fontId="4" fillId="0" borderId="2" xfId="1" applyFont="1" applyBorder="1"/>
    <xf numFmtId="0" fontId="3" fillId="0" borderId="2" xfId="1" applyFont="1" applyBorder="1"/>
    <xf numFmtId="0" fontId="5" fillId="0" borderId="2" xfId="1" applyFont="1" applyBorder="1"/>
    <xf numFmtId="0" fontId="1" fillId="0" borderId="2" xfId="1" applyBorder="1" applyAlignment="1">
      <alignment vertical="center"/>
    </xf>
    <xf numFmtId="0" fontId="1" fillId="0" borderId="4" xfId="1" applyBorder="1"/>
    <xf numFmtId="0" fontId="6" fillId="0" borderId="4" xfId="1" applyFont="1" applyBorder="1"/>
    <xf numFmtId="0" fontId="1" fillId="0" borderId="6" xfId="1" applyBorder="1"/>
    <xf numFmtId="0" fontId="1" fillId="0" borderId="6" xfId="1" applyBorder="1" applyAlignment="1">
      <alignment vertical="center" wrapText="1"/>
    </xf>
    <xf numFmtId="0" fontId="6" fillId="0" borderId="7" xfId="1" applyFont="1" applyBorder="1"/>
    <xf numFmtId="0" fontId="1" fillId="0" borderId="8" xfId="1" applyBorder="1"/>
    <xf numFmtId="0" fontId="1" fillId="0" borderId="9" xfId="1" applyBorder="1"/>
    <xf numFmtId="0" fontId="2" fillId="0" borderId="9" xfId="1" applyFont="1" applyBorder="1"/>
    <xf numFmtId="0" fontId="6" fillId="0" borderId="10" xfId="1" applyFont="1" applyBorder="1"/>
    <xf numFmtId="49" fontId="0" fillId="0" borderId="0" xfId="0" applyNumberFormat="1" applyAlignment="1">
      <alignment wrapText="1"/>
    </xf>
    <xf numFmtId="49" fontId="0" fillId="0" borderId="6" xfId="0" applyNumberFormat="1" applyBorder="1"/>
    <xf numFmtId="164" fontId="0" fillId="0" borderId="2" xfId="2" applyFont="1" applyBorder="1"/>
    <xf numFmtId="49" fontId="0" fillId="0" borderId="8" xfId="0" applyNumberFormat="1" applyBorder="1"/>
    <xf numFmtId="0" fontId="0" fillId="2" borderId="14" xfId="0" applyFill="1" applyBorder="1"/>
    <xf numFmtId="0" fontId="0" fillId="2" borderId="13" xfId="0" applyFill="1" applyBorder="1"/>
    <xf numFmtId="164" fontId="0" fillId="0" borderId="19" xfId="2" applyFont="1" applyBorder="1"/>
    <xf numFmtId="0" fontId="0" fillId="0" borderId="0" xfId="0" applyAlignment="1">
      <alignment horizontal="center" wrapText="1"/>
    </xf>
    <xf numFmtId="0" fontId="0" fillId="0" borderId="0" xfId="0" applyAlignment="1">
      <alignment horizontal="center" vertical="center" wrapText="1"/>
    </xf>
    <xf numFmtId="165" fontId="0" fillId="0" borderId="0" xfId="0" applyNumberFormat="1"/>
    <xf numFmtId="166" fontId="0" fillId="0" borderId="0" xfId="0" applyNumberFormat="1"/>
    <xf numFmtId="164" fontId="0" fillId="0" borderId="12" xfId="2" applyFont="1" applyBorder="1"/>
    <xf numFmtId="0" fontId="2" fillId="0" borderId="2" xfId="1" applyFont="1" applyBorder="1" applyAlignment="1">
      <alignment horizontal="center" vertical="center" wrapText="1"/>
    </xf>
    <xf numFmtId="0" fontId="6" fillId="0" borderId="2" xfId="1" applyFont="1" applyBorder="1" applyAlignment="1">
      <alignment horizontal="center" wrapText="1"/>
    </xf>
    <xf numFmtId="2" fontId="2" fillId="0" borderId="2" xfId="1" applyNumberFormat="1" applyFont="1" applyBorder="1"/>
    <xf numFmtId="2" fontId="6" fillId="0" borderId="2" xfId="1" applyNumberFormat="1" applyFont="1" applyBorder="1"/>
    <xf numFmtId="2" fontId="6" fillId="0" borderId="9" xfId="1" applyNumberFormat="1" applyFont="1" applyBorder="1"/>
    <xf numFmtId="0" fontId="10" fillId="0" borderId="2" xfId="1" applyFont="1" applyBorder="1"/>
    <xf numFmtId="0" fontId="10" fillId="0" borderId="2" xfId="1" applyFont="1" applyBorder="1" applyAlignment="1">
      <alignment horizontal="center" wrapText="1"/>
    </xf>
    <xf numFmtId="0" fontId="11" fillId="0" borderId="2" xfId="0" applyFont="1" applyBorder="1"/>
    <xf numFmtId="2" fontId="10" fillId="0" borderId="2" xfId="1" applyNumberFormat="1" applyFont="1" applyBorder="1"/>
    <xf numFmtId="0" fontId="10" fillId="0" borderId="9" xfId="1" applyFont="1" applyBorder="1"/>
    <xf numFmtId="2" fontId="10" fillId="0" borderId="9" xfId="1" applyNumberFormat="1" applyFont="1" applyBorder="1"/>
    <xf numFmtId="0" fontId="12" fillId="0" borderId="7" xfId="0" applyFont="1" applyBorder="1"/>
    <xf numFmtId="0" fontId="12" fillId="0" borderId="2" xfId="0" applyFont="1" applyBorder="1"/>
    <xf numFmtId="2" fontId="2" fillId="0" borderId="9" xfId="1" applyNumberFormat="1" applyFont="1" applyBorder="1"/>
    <xf numFmtId="0" fontId="13" fillId="0" borderId="2" xfId="1" applyFont="1" applyBorder="1"/>
    <xf numFmtId="0" fontId="13" fillId="0" borderId="9" xfId="1" applyFont="1" applyBorder="1"/>
    <xf numFmtId="0" fontId="13" fillId="0" borderId="2" xfId="1" applyFont="1" applyBorder="1" applyAlignment="1">
      <alignment horizontal="center" wrapText="1"/>
    </xf>
    <xf numFmtId="0" fontId="14" fillId="0" borderId="2" xfId="0" applyFont="1" applyBorder="1"/>
    <xf numFmtId="2" fontId="13" fillId="0" borderId="2" xfId="1" applyNumberFormat="1" applyFont="1" applyBorder="1"/>
    <xf numFmtId="2" fontId="13" fillId="0" borderId="9" xfId="1" applyNumberFormat="1" applyFont="1" applyBorder="1"/>
    <xf numFmtId="0" fontId="0" fillId="2" borderId="12" xfId="0" applyFill="1" applyBorder="1"/>
    <xf numFmtId="164" fontId="0" fillId="0" borderId="20" xfId="2" applyFont="1" applyBorder="1"/>
    <xf numFmtId="164" fontId="0" fillId="0" borderId="0" xfId="2" applyFont="1"/>
    <xf numFmtId="164" fontId="0" fillId="0" borderId="9" xfId="2" applyFont="1" applyBorder="1"/>
    <xf numFmtId="0" fontId="16" fillId="0" borderId="3" xfId="1" applyFont="1" applyBorder="1" applyAlignment="1">
      <alignment horizontal="center" vertical="center"/>
    </xf>
    <xf numFmtId="164" fontId="0" fillId="0" borderId="11" xfId="2" applyFont="1" applyBorder="1"/>
    <xf numFmtId="164" fontId="0" fillId="2" borderId="26" xfId="2" applyFont="1" applyFill="1" applyBorder="1"/>
    <xf numFmtId="0" fontId="7" fillId="0" borderId="0" xfId="0" applyFont="1" applyAlignment="1">
      <alignment horizontal="center"/>
    </xf>
    <xf numFmtId="0" fontId="9" fillId="0" borderId="0" xfId="0" applyFont="1"/>
    <xf numFmtId="49" fontId="9" fillId="0" borderId="0" xfId="0" applyNumberFormat="1" applyFont="1"/>
    <xf numFmtId="0" fontId="0" fillId="0" borderId="0" xfId="0" applyAlignment="1">
      <alignment horizontal="center"/>
    </xf>
    <xf numFmtId="0" fontId="0" fillId="0" borderId="0" xfId="0" applyAlignment="1">
      <alignment horizontal="right"/>
    </xf>
    <xf numFmtId="164" fontId="0" fillId="0" borderId="27" xfId="2" applyFont="1" applyBorder="1"/>
    <xf numFmtId="0" fontId="0" fillId="2" borderId="18" xfId="0" applyFill="1" applyBorder="1" applyAlignment="1">
      <alignment horizontal="center"/>
    </xf>
    <xf numFmtId="0" fontId="0" fillId="2" borderId="28" xfId="0" applyFill="1" applyBorder="1" applyAlignment="1">
      <alignment horizontal="center"/>
    </xf>
    <xf numFmtId="0" fontId="9" fillId="3" borderId="16" xfId="0" applyFont="1" applyFill="1" applyBorder="1" applyAlignment="1">
      <alignment horizontal="center"/>
    </xf>
    <xf numFmtId="0" fontId="9" fillId="4" borderId="16" xfId="0" applyFont="1" applyFill="1" applyBorder="1" applyAlignment="1">
      <alignment horizontal="center"/>
    </xf>
    <xf numFmtId="0" fontId="9" fillId="5" borderId="16" xfId="0" applyFont="1" applyFill="1" applyBorder="1" applyAlignment="1">
      <alignment horizontal="center"/>
    </xf>
    <xf numFmtId="0" fontId="9" fillId="6" borderId="16" xfId="0" applyFont="1" applyFill="1" applyBorder="1" applyAlignment="1">
      <alignment horizontal="center"/>
    </xf>
    <xf numFmtId="0" fontId="0" fillId="0" borderId="11" xfId="0" applyBorder="1" applyAlignment="1">
      <alignment horizontal="left"/>
    </xf>
    <xf numFmtId="0" fontId="0" fillId="0" borderId="35" xfId="0" applyBorder="1"/>
    <xf numFmtId="49" fontId="0" fillId="0" borderId="24" xfId="0" applyNumberFormat="1" applyBorder="1"/>
    <xf numFmtId="164" fontId="0" fillId="2" borderId="7" xfId="2" applyFont="1" applyFill="1" applyBorder="1"/>
    <xf numFmtId="0" fontId="0" fillId="0" borderId="2" xfId="0" applyBorder="1" applyAlignment="1">
      <alignment horizontal="left"/>
    </xf>
    <xf numFmtId="0" fontId="0" fillId="0" borderId="14" xfId="0" applyBorder="1"/>
    <xf numFmtId="0" fontId="0" fillId="0" borderId="25" xfId="0" applyBorder="1" applyAlignment="1">
      <alignment horizontal="left"/>
    </xf>
    <xf numFmtId="164" fontId="0" fillId="0" borderId="25" xfId="2" applyFont="1" applyBorder="1"/>
    <xf numFmtId="0" fontId="0" fillId="0" borderId="36" xfId="0" applyBorder="1"/>
    <xf numFmtId="0" fontId="0" fillId="0" borderId="29" xfId="0" applyBorder="1" applyAlignment="1">
      <alignment horizontal="center"/>
    </xf>
    <xf numFmtId="0" fontId="0" fillId="0" borderId="37" xfId="0" applyBorder="1" applyAlignment="1">
      <alignment horizontal="left"/>
    </xf>
    <xf numFmtId="0" fontId="0" fillId="0" borderId="37" xfId="0" applyBorder="1" applyAlignment="1">
      <alignment horizontal="center"/>
    </xf>
    <xf numFmtId="0" fontId="0" fillId="0" borderId="1" xfId="0" applyBorder="1"/>
    <xf numFmtId="0" fontId="0" fillId="0" borderId="32" xfId="0" applyBorder="1" applyAlignment="1">
      <alignment horizontal="center"/>
    </xf>
    <xf numFmtId="0" fontId="0" fillId="0" borderId="41" xfId="0" applyBorder="1"/>
    <xf numFmtId="0" fontId="0" fillId="0" borderId="41" xfId="0" applyBorder="1" applyAlignment="1">
      <alignment horizontal="center"/>
    </xf>
    <xf numFmtId="0" fontId="0" fillId="0" borderId="33" xfId="0" applyBorder="1"/>
    <xf numFmtId="0" fontId="17" fillId="0" borderId="45" xfId="0" applyFont="1" applyBorder="1" applyAlignment="1">
      <alignment vertical="center"/>
    </xf>
    <xf numFmtId="164" fontId="0" fillId="2" borderId="5" xfId="2" applyFont="1" applyFill="1" applyBorder="1"/>
    <xf numFmtId="0" fontId="10" fillId="0" borderId="2" xfId="1" applyFont="1" applyBorder="1" applyAlignment="1">
      <alignment horizontal="center" vertical="center" wrapText="1"/>
    </xf>
    <xf numFmtId="0" fontId="10" fillId="0" borderId="2" xfId="1" applyFont="1" applyBorder="1" applyAlignment="1">
      <alignment vertical="center"/>
    </xf>
    <xf numFmtId="0" fontId="13" fillId="0" borderId="2" xfId="1" applyFont="1" applyBorder="1" applyAlignment="1">
      <alignment vertical="center"/>
    </xf>
    <xf numFmtId="0" fontId="13" fillId="0" borderId="2" xfId="1" applyFont="1" applyBorder="1" applyAlignment="1">
      <alignment horizontal="center" vertical="center" wrapText="1"/>
    </xf>
    <xf numFmtId="0" fontId="6" fillId="0" borderId="2" xfId="1" applyFont="1" applyBorder="1" applyAlignment="1">
      <alignment vertical="center"/>
    </xf>
    <xf numFmtId="0" fontId="6" fillId="0" borderId="2" xfId="1" applyFont="1" applyBorder="1" applyAlignment="1">
      <alignment horizontal="center" vertical="center" wrapText="1"/>
    </xf>
    <xf numFmtId="0" fontId="0" fillId="2" borderId="32" xfId="0" applyFill="1" applyBorder="1" applyAlignment="1">
      <alignment horizontal="center"/>
    </xf>
    <xf numFmtId="0" fontId="0" fillId="2" borderId="29" xfId="0" applyFill="1" applyBorder="1" applyAlignment="1">
      <alignment horizontal="center"/>
    </xf>
    <xf numFmtId="164" fontId="0" fillId="0" borderId="46" xfId="2" applyFont="1" applyBorder="1"/>
    <xf numFmtId="0" fontId="0" fillId="0" borderId="44" xfId="0" applyBorder="1"/>
    <xf numFmtId="164" fontId="0" fillId="0" borderId="0" xfId="2" applyFont="1" applyBorder="1"/>
    <xf numFmtId="0" fontId="0" fillId="0" borderId="18" xfId="0" applyBorder="1" applyAlignment="1">
      <alignment horizontal="center"/>
    </xf>
    <xf numFmtId="2" fontId="0" fillId="0" borderId="28" xfId="2" applyNumberFormat="1" applyFont="1" applyBorder="1" applyAlignment="1">
      <alignment horizontal="center"/>
    </xf>
    <xf numFmtId="49" fontId="0" fillId="0" borderId="40" xfId="0" applyNumberFormat="1" applyBorder="1"/>
    <xf numFmtId="0" fontId="0" fillId="0" borderId="18" xfId="0" applyBorder="1"/>
    <xf numFmtId="0" fontId="0" fillId="0" borderId="28" xfId="0" applyBorder="1" applyAlignment="1">
      <alignment horizontal="center"/>
    </xf>
    <xf numFmtId="0" fontId="0" fillId="0" borderId="1" xfId="0" applyBorder="1" applyAlignment="1">
      <alignment horizontal="center"/>
    </xf>
    <xf numFmtId="164" fontId="0" fillId="0" borderId="48" xfId="2" applyFont="1" applyBorder="1"/>
    <xf numFmtId="164" fontId="0" fillId="0" borderId="28" xfId="2" applyFont="1" applyBorder="1"/>
    <xf numFmtId="49" fontId="0" fillId="0" borderId="6" xfId="0" applyNumberFormat="1" applyBorder="1" applyAlignment="1">
      <alignment vertical="top"/>
    </xf>
    <xf numFmtId="0" fontId="20" fillId="0" borderId="2" xfId="3" applyFont="1" applyBorder="1"/>
    <xf numFmtId="0" fontId="21" fillId="0" borderId="2" xfId="3" applyFont="1" applyBorder="1"/>
    <xf numFmtId="0" fontId="22" fillId="0" borderId="2" xfId="3" applyFont="1" applyBorder="1"/>
    <xf numFmtId="0" fontId="23" fillId="0" borderId="2" xfId="3" applyFont="1" applyBorder="1"/>
    <xf numFmtId="0" fontId="20" fillId="0" borderId="9" xfId="3" applyFont="1" applyBorder="1"/>
    <xf numFmtId="0" fontId="21" fillId="0" borderId="9" xfId="3" applyFont="1" applyBorder="1"/>
    <xf numFmtId="0" fontId="22" fillId="0" borderId="9" xfId="3" applyFont="1" applyBorder="1"/>
    <xf numFmtId="0" fontId="23" fillId="0" borderId="9" xfId="3" applyFont="1" applyBorder="1"/>
    <xf numFmtId="49" fontId="0" fillId="0" borderId="0" xfId="0" applyNumberFormat="1" applyAlignment="1">
      <alignment horizontal="left" wrapText="1"/>
    </xf>
    <xf numFmtId="0" fontId="7" fillId="0" borderId="0" xfId="0" applyFont="1" applyAlignment="1">
      <alignment horizontal="center"/>
    </xf>
    <xf numFmtId="0" fontId="18" fillId="0" borderId="0" xfId="0" applyFont="1" applyAlignment="1">
      <alignment horizontal="center"/>
    </xf>
    <xf numFmtId="0" fontId="9" fillId="0" borderId="0" xfId="0" applyFont="1" applyAlignment="1">
      <alignment horizontal="center"/>
    </xf>
    <xf numFmtId="0" fontId="9" fillId="0" borderId="0" xfId="0" applyFont="1" applyAlignment="1">
      <alignment horizontal="right"/>
    </xf>
    <xf numFmtId="0" fontId="0" fillId="0" borderId="15" xfId="0" applyBorder="1" applyAlignment="1">
      <alignment horizontal="center"/>
    </xf>
    <xf numFmtId="0" fontId="0" fillId="0" borderId="16" xfId="0" applyBorder="1" applyAlignment="1">
      <alignment horizontal="center"/>
    </xf>
    <xf numFmtId="0" fontId="0" fillId="0" borderId="17" xfId="0" applyBorder="1" applyAlignment="1">
      <alignment horizontal="center"/>
    </xf>
    <xf numFmtId="49" fontId="0" fillId="0" borderId="15" xfId="0" applyNumberFormat="1" applyBorder="1" applyAlignment="1">
      <alignment horizontal="center" wrapText="1"/>
    </xf>
    <xf numFmtId="49" fontId="0" fillId="0" borderId="16" xfId="0" applyNumberFormat="1" applyBorder="1" applyAlignment="1">
      <alignment horizontal="center" wrapText="1"/>
    </xf>
    <xf numFmtId="49" fontId="0" fillId="0" borderId="17" xfId="0" applyNumberFormat="1" applyBorder="1" applyAlignment="1">
      <alignment horizontal="center" wrapText="1"/>
    </xf>
    <xf numFmtId="0" fontId="0" fillId="0" borderId="43" xfId="0" applyBorder="1" applyAlignment="1">
      <alignment horizontal="center" vertical="center"/>
    </xf>
    <xf numFmtId="0" fontId="0" fillId="0" borderId="42" xfId="0" applyBorder="1" applyAlignment="1">
      <alignment horizontal="center" vertical="center"/>
    </xf>
    <xf numFmtId="0" fontId="0" fillId="0" borderId="39" xfId="0" applyBorder="1" applyAlignment="1">
      <alignment horizontal="center" vertical="center"/>
    </xf>
    <xf numFmtId="0" fontId="0" fillId="0" borderId="38" xfId="0" applyBorder="1" applyAlignment="1">
      <alignment horizontal="center" vertical="center"/>
    </xf>
    <xf numFmtId="0" fontId="0" fillId="0" borderId="44" xfId="0" applyBorder="1" applyAlignment="1">
      <alignment horizontal="center"/>
    </xf>
    <xf numFmtId="0" fontId="0" fillId="0" borderId="40" xfId="0" applyBorder="1" applyAlignment="1">
      <alignment horizontal="center"/>
    </xf>
    <xf numFmtId="0" fontId="0" fillId="0" borderId="34" xfId="0" applyBorder="1" applyAlignment="1">
      <alignment horizontal="center" vertical="center" wrapText="1"/>
    </xf>
    <xf numFmtId="0" fontId="0" fillId="0" borderId="33" xfId="0" applyBorder="1" applyAlignment="1">
      <alignment horizontal="center" vertical="center" wrapText="1"/>
    </xf>
    <xf numFmtId="0" fontId="0" fillId="0" borderId="32" xfId="0" applyBorder="1" applyAlignment="1">
      <alignment horizontal="center" vertical="center" wrapText="1"/>
    </xf>
    <xf numFmtId="0" fontId="0" fillId="0" borderId="30" xfId="0" applyBorder="1" applyAlignment="1">
      <alignment horizontal="center" vertical="center" wrapText="1"/>
    </xf>
    <xf numFmtId="0" fontId="0" fillId="0" borderId="1" xfId="0" applyBorder="1" applyAlignment="1">
      <alignment horizontal="center" vertical="center" wrapText="1"/>
    </xf>
    <xf numFmtId="0" fontId="0" fillId="0" borderId="29" xfId="0" applyBorder="1" applyAlignment="1">
      <alignment horizontal="center" vertical="center" wrapText="1"/>
    </xf>
    <xf numFmtId="0" fontId="0" fillId="0" borderId="31" xfId="0" applyBorder="1" applyAlignment="1">
      <alignment horizontal="center" wrapText="1"/>
    </xf>
    <xf numFmtId="0" fontId="0" fillId="0" borderId="0" xfId="0" applyAlignment="1">
      <alignment horizontal="center" wrapText="1"/>
    </xf>
    <xf numFmtId="0" fontId="0" fillId="0" borderId="26" xfId="0" applyBorder="1" applyAlignment="1">
      <alignment horizontal="center" wrapText="1"/>
    </xf>
    <xf numFmtId="0" fontId="0" fillId="0" borderId="30" xfId="0" applyBorder="1" applyAlignment="1">
      <alignment horizontal="center" wrapText="1"/>
    </xf>
    <xf numFmtId="0" fontId="0" fillId="0" borderId="1" xfId="0" applyBorder="1" applyAlignment="1">
      <alignment horizontal="center" wrapText="1"/>
    </xf>
    <xf numFmtId="0" fontId="0" fillId="0" borderId="29" xfId="0" applyBorder="1" applyAlignment="1">
      <alignment horizontal="center" wrapText="1"/>
    </xf>
    <xf numFmtId="0" fontId="0" fillId="0" borderId="25" xfId="0" applyBorder="1" applyAlignment="1">
      <alignment horizontal="center"/>
    </xf>
    <xf numFmtId="0" fontId="0" fillId="0" borderId="2" xfId="0" applyBorder="1" applyAlignment="1">
      <alignment horizontal="center"/>
    </xf>
    <xf numFmtId="0" fontId="0" fillId="0" borderId="11" xfId="0" applyBorder="1" applyAlignment="1">
      <alignment horizontal="center"/>
    </xf>
    <xf numFmtId="49" fontId="0" fillId="0" borderId="46" xfId="0" applyNumberFormat="1" applyBorder="1" applyAlignment="1">
      <alignment horizontal="left" wrapText="1"/>
    </xf>
    <xf numFmtId="0" fontId="0" fillId="0" borderId="47" xfId="0" applyBorder="1" applyAlignment="1">
      <alignment horizontal="left"/>
    </xf>
    <xf numFmtId="0" fontId="0" fillId="0" borderId="36" xfId="0" applyBorder="1" applyAlignment="1">
      <alignment horizontal="left"/>
    </xf>
    <xf numFmtId="0" fontId="9" fillId="3" borderId="15" xfId="0" applyFont="1" applyFill="1" applyBorder="1" applyAlignment="1">
      <alignment horizontal="right"/>
    </xf>
    <xf numFmtId="0" fontId="9" fillId="3" borderId="16" xfId="0" applyFont="1" applyFill="1" applyBorder="1" applyAlignment="1">
      <alignment horizontal="right"/>
    </xf>
    <xf numFmtId="0" fontId="9" fillId="3" borderId="16" xfId="0" applyFont="1" applyFill="1" applyBorder="1" applyAlignment="1">
      <alignment horizontal="left"/>
    </xf>
    <xf numFmtId="0" fontId="0" fillId="0" borderId="23" xfId="0" applyBorder="1" applyAlignment="1">
      <alignment horizontal="center"/>
    </xf>
    <xf numFmtId="164" fontId="0" fillId="0" borderId="9" xfId="2" applyFont="1" applyBorder="1" applyAlignment="1">
      <alignment horizontal="left" wrapText="1"/>
    </xf>
    <xf numFmtId="0" fontId="0" fillId="2" borderId="14" xfId="0" applyFill="1" applyBorder="1" applyAlignment="1">
      <alignment horizontal="center"/>
    </xf>
    <xf numFmtId="0" fontId="0" fillId="2" borderId="2" xfId="0" applyFill="1" applyBorder="1" applyAlignment="1">
      <alignment horizontal="center"/>
    </xf>
    <xf numFmtId="164" fontId="0" fillId="0" borderId="2" xfId="2" applyFont="1" applyBorder="1" applyAlignment="1">
      <alignment horizontal="left" wrapText="1"/>
    </xf>
    <xf numFmtId="0" fontId="0" fillId="0" borderId="12" xfId="0" applyBorder="1" applyAlignment="1">
      <alignment horizontal="center"/>
    </xf>
    <xf numFmtId="0" fontId="0" fillId="0" borderId="13" xfId="0" applyBorder="1" applyAlignment="1">
      <alignment horizontal="center"/>
    </xf>
    <xf numFmtId="0" fontId="0" fillId="0" borderId="14" xfId="0" applyBorder="1" applyAlignment="1">
      <alignment horizontal="center"/>
    </xf>
    <xf numFmtId="164" fontId="0" fillId="0" borderId="22" xfId="2" applyFont="1" applyBorder="1" applyAlignment="1">
      <alignment horizontal="center"/>
    </xf>
    <xf numFmtId="164" fontId="0" fillId="0" borderId="9" xfId="2" applyFont="1" applyBorder="1" applyAlignment="1">
      <alignment horizontal="center"/>
    </xf>
    <xf numFmtId="164" fontId="0" fillId="0" borderId="19" xfId="2" applyFont="1" applyBorder="1" applyAlignment="1">
      <alignment horizontal="center"/>
    </xf>
    <xf numFmtId="49" fontId="0" fillId="0" borderId="47" xfId="0" applyNumberFormat="1" applyBorder="1" applyAlignment="1">
      <alignment horizontal="left"/>
    </xf>
    <xf numFmtId="49" fontId="0" fillId="0" borderId="36" xfId="0" applyNumberFormat="1" applyBorder="1" applyAlignment="1">
      <alignment horizontal="left"/>
    </xf>
    <xf numFmtId="49" fontId="0" fillId="0" borderId="12" xfId="0" applyNumberFormat="1" applyBorder="1" applyAlignment="1">
      <alignment horizontal="left"/>
    </xf>
    <xf numFmtId="49" fontId="0" fillId="0" borderId="13" xfId="0" applyNumberFormat="1" applyBorder="1" applyAlignment="1">
      <alignment horizontal="left"/>
    </xf>
    <xf numFmtId="49" fontId="0" fillId="0" borderId="14" xfId="0" applyNumberFormat="1" applyBorder="1" applyAlignment="1">
      <alignment horizontal="left"/>
    </xf>
    <xf numFmtId="49" fontId="0" fillId="0" borderId="12" xfId="0" applyNumberFormat="1" applyBorder="1" applyAlignment="1">
      <alignment horizontal="left" wrapText="1"/>
    </xf>
    <xf numFmtId="49" fontId="0" fillId="0" borderId="13" xfId="0" applyNumberFormat="1" applyBorder="1" applyAlignment="1">
      <alignment horizontal="left" wrapText="1"/>
    </xf>
    <xf numFmtId="49" fontId="0" fillId="0" borderId="14" xfId="0" applyNumberFormat="1" applyBorder="1" applyAlignment="1">
      <alignment horizontal="left" wrapText="1"/>
    </xf>
    <xf numFmtId="0" fontId="0" fillId="2" borderId="12" xfId="0" applyFill="1" applyBorder="1" applyAlignment="1">
      <alignment horizontal="center"/>
    </xf>
    <xf numFmtId="0" fontId="0" fillId="2" borderId="13" xfId="0" applyFill="1" applyBorder="1" applyAlignment="1">
      <alignment horizontal="center"/>
    </xf>
    <xf numFmtId="0" fontId="9" fillId="4" borderId="15" xfId="0" applyFont="1" applyFill="1" applyBorder="1" applyAlignment="1">
      <alignment horizontal="right"/>
    </xf>
    <xf numFmtId="0" fontId="9" fillId="4" borderId="16" xfId="0" applyFont="1" applyFill="1" applyBorder="1" applyAlignment="1">
      <alignment horizontal="right"/>
    </xf>
    <xf numFmtId="0" fontId="9" fillId="4" borderId="16" xfId="0" applyFont="1" applyFill="1" applyBorder="1" applyAlignment="1">
      <alignment horizontal="left"/>
    </xf>
    <xf numFmtId="164" fontId="0" fillId="0" borderId="19" xfId="2" applyFont="1" applyBorder="1" applyAlignment="1">
      <alignment horizontal="left" wrapText="1"/>
    </xf>
    <xf numFmtId="164" fontId="0" fillId="0" borderId="21" xfId="2" applyFont="1" applyBorder="1" applyAlignment="1">
      <alignment horizontal="left" wrapText="1"/>
    </xf>
    <xf numFmtId="164" fontId="0" fillId="0" borderId="22" xfId="2" applyFont="1" applyBorder="1" applyAlignment="1">
      <alignment horizontal="left" wrapText="1"/>
    </xf>
    <xf numFmtId="164" fontId="0" fillId="0" borderId="12" xfId="2" applyFont="1" applyBorder="1" applyAlignment="1">
      <alignment horizontal="left" wrapText="1"/>
    </xf>
    <xf numFmtId="164" fontId="0" fillId="0" borderId="13" xfId="2" applyFont="1" applyBorder="1" applyAlignment="1">
      <alignment horizontal="left" wrapText="1"/>
    </xf>
    <xf numFmtId="164" fontId="0" fillId="0" borderId="14" xfId="2" applyFont="1" applyBorder="1" applyAlignment="1">
      <alignment horizontal="left" wrapText="1"/>
    </xf>
    <xf numFmtId="0" fontId="9" fillId="5" borderId="15" xfId="0" applyFont="1" applyFill="1" applyBorder="1" applyAlignment="1">
      <alignment horizontal="right"/>
    </xf>
    <xf numFmtId="0" fontId="9" fillId="5" borderId="16" xfId="0" applyFont="1" applyFill="1" applyBorder="1" applyAlignment="1">
      <alignment horizontal="right"/>
    </xf>
    <xf numFmtId="0" fontId="9" fillId="5" borderId="16" xfId="0" applyFont="1" applyFill="1" applyBorder="1" applyAlignment="1">
      <alignment horizontal="left"/>
    </xf>
    <xf numFmtId="0" fontId="9" fillId="6" borderId="15" xfId="0" applyFont="1" applyFill="1" applyBorder="1" applyAlignment="1">
      <alignment horizontal="right"/>
    </xf>
    <xf numFmtId="0" fontId="9" fillId="6" borderId="16" xfId="0" applyFont="1" applyFill="1" applyBorder="1" applyAlignment="1">
      <alignment horizontal="right"/>
    </xf>
    <xf numFmtId="0" fontId="9" fillId="6" borderId="16" xfId="0" applyFont="1" applyFill="1" applyBorder="1" applyAlignment="1">
      <alignment horizontal="left"/>
    </xf>
    <xf numFmtId="0" fontId="0" fillId="0" borderId="0" xfId="0" applyAlignment="1">
      <alignment horizontal="center"/>
    </xf>
    <xf numFmtId="0" fontId="1" fillId="0" borderId="4" xfId="1" applyFont="1" applyBorder="1" applyAlignment="1">
      <alignment wrapText="1"/>
    </xf>
    <xf numFmtId="0" fontId="1" fillId="0" borderId="4" xfId="1" applyFont="1" applyBorder="1"/>
  </cellXfs>
  <cellStyles count="4">
    <cellStyle name="Link" xfId="3" builtinId="8"/>
    <cellStyle name="Normal" xfId="0" builtinId="0"/>
    <cellStyle name="Normal 2" xfId="1" xr:uid="{00000000-0005-0000-0000-000001000000}"/>
    <cellStyle name="Valuta" xfId="2"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3f-my.sharepoint.com/personal/kim_eriksen_3f_dk/Documents/Opm&#229;lerforeningens%20hjemmeside/T&#248;mrer_standartpriser/Prisliste%20till&#230;g,%20Skal%20rettes%20ved%20hver%20ny%20OK.xlsm" TargetMode="External"/><Relationship Id="rId1" Type="http://schemas.openxmlformats.org/officeDocument/2006/relationships/externalLinkPath" Target="/personal/kim_eriksen_3f_dk/Documents/Opm&#229;lerforeningens%20hjemmeside/T&#248;mrer_standartpriser/Prisliste%20till&#230;g,%20Skal%20rettes%20ved%20hver%20ny%20OK.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risliste tillæg"/>
    </sheetNames>
    <sheetDataSet>
      <sheetData sheetId="0">
        <row r="3">
          <cell r="B3" t="str">
            <v>Det aktuelle års tillæg</v>
          </cell>
          <cell r="C3" t="str">
            <v>Samlet Prisliste tillæg</v>
          </cell>
        </row>
        <row r="4">
          <cell r="A4">
            <v>2014</v>
          </cell>
          <cell r="B4">
            <v>1</v>
          </cell>
          <cell r="C4">
            <v>1</v>
          </cell>
        </row>
        <row r="5">
          <cell r="A5">
            <v>2015</v>
          </cell>
          <cell r="B5">
            <v>1.014</v>
          </cell>
          <cell r="C5">
            <v>1.014</v>
          </cell>
        </row>
        <row r="6">
          <cell r="A6">
            <v>2016</v>
          </cell>
          <cell r="B6">
            <v>1.0189999999999999</v>
          </cell>
          <cell r="C6">
            <v>1.033266</v>
          </cell>
          <cell r="I6">
            <v>2023</v>
          </cell>
        </row>
        <row r="7">
          <cell r="A7">
            <v>2017</v>
          </cell>
          <cell r="B7">
            <v>1.018</v>
          </cell>
          <cell r="C7">
            <v>1.0518647880000001</v>
          </cell>
        </row>
        <row r="8">
          <cell r="A8">
            <v>2018</v>
          </cell>
          <cell r="B8">
            <v>1.0189999999999999</v>
          </cell>
          <cell r="C8">
            <v>1.0718502189720001</v>
          </cell>
        </row>
        <row r="9">
          <cell r="A9">
            <v>2019</v>
          </cell>
          <cell r="B9">
            <v>1.0209999999999999</v>
          </cell>
          <cell r="C9">
            <v>1.0943590735704121</v>
          </cell>
          <cell r="J9" t="str">
            <v>s.51 og s.202</v>
          </cell>
        </row>
        <row r="10">
          <cell r="A10">
            <v>2020</v>
          </cell>
          <cell r="B10">
            <v>1.0209999999999999</v>
          </cell>
          <cell r="C10">
            <v>1.1173406141153905</v>
          </cell>
        </row>
        <row r="11">
          <cell r="A11">
            <v>2021</v>
          </cell>
          <cell r="B11">
            <v>1.0209999999999999</v>
          </cell>
          <cell r="C11">
            <v>1.1408047670118135</v>
          </cell>
        </row>
        <row r="12">
          <cell r="A12">
            <v>2022</v>
          </cell>
          <cell r="B12">
            <v>1.0209999999999999</v>
          </cell>
          <cell r="C12">
            <v>1.1647616671190615</v>
          </cell>
        </row>
        <row r="13">
          <cell r="A13">
            <v>2023</v>
          </cell>
          <cell r="B13">
            <v>1.04</v>
          </cell>
          <cell r="C13">
            <v>1.211352133803824</v>
          </cell>
        </row>
        <row r="14">
          <cell r="A14">
            <v>2024</v>
          </cell>
          <cell r="C14">
            <v>0</v>
          </cell>
        </row>
        <row r="15">
          <cell r="A15">
            <v>2025</v>
          </cell>
          <cell r="C15">
            <v>0</v>
          </cell>
        </row>
        <row r="16">
          <cell r="A16">
            <v>2026</v>
          </cell>
          <cell r="C16">
            <v>0</v>
          </cell>
        </row>
        <row r="17">
          <cell r="A17">
            <v>2027</v>
          </cell>
          <cell r="C17">
            <v>0</v>
          </cell>
        </row>
        <row r="18">
          <cell r="A18">
            <v>2028</v>
          </cell>
          <cell r="C18">
            <v>0</v>
          </cell>
        </row>
        <row r="19">
          <cell r="A19">
            <v>2029</v>
          </cell>
          <cell r="C19">
            <v>0</v>
          </cell>
        </row>
        <row r="20">
          <cell r="A20">
            <v>2030</v>
          </cell>
          <cell r="C20">
            <v>0</v>
          </cell>
        </row>
        <row r="21">
          <cell r="A21">
            <v>2031</v>
          </cell>
          <cell r="C21">
            <v>0</v>
          </cell>
        </row>
        <row r="22">
          <cell r="A22">
            <v>2032</v>
          </cell>
          <cell r="C22">
            <v>0</v>
          </cell>
        </row>
        <row r="23">
          <cell r="A23">
            <v>2033</v>
          </cell>
          <cell r="C23">
            <v>0</v>
          </cell>
        </row>
        <row r="24">
          <cell r="A24">
            <v>2034</v>
          </cell>
          <cell r="C24">
            <v>0</v>
          </cell>
        </row>
        <row r="25">
          <cell r="A25">
            <v>2035</v>
          </cell>
          <cell r="C25">
            <v>0</v>
          </cell>
        </row>
        <row r="26">
          <cell r="A26">
            <v>2036</v>
          </cell>
          <cell r="C26">
            <v>0</v>
          </cell>
        </row>
        <row r="27">
          <cell r="A27">
            <v>2037</v>
          </cell>
          <cell r="C27">
            <v>0</v>
          </cell>
        </row>
        <row r="28">
          <cell r="A28">
            <v>2038</v>
          </cell>
          <cell r="C28">
            <v>0</v>
          </cell>
        </row>
        <row r="29">
          <cell r="A29">
            <v>2039</v>
          </cell>
          <cell r="C29">
            <v>0</v>
          </cell>
        </row>
        <row r="30">
          <cell r="A30">
            <v>2040</v>
          </cell>
          <cell r="C30">
            <v>0</v>
          </cell>
        </row>
        <row r="31">
          <cell r="A31">
            <v>2041</v>
          </cell>
          <cell r="C31">
            <v>0</v>
          </cell>
        </row>
        <row r="32">
          <cell r="A32">
            <v>2042</v>
          </cell>
          <cell r="C32">
            <v>0</v>
          </cell>
        </row>
        <row r="33">
          <cell r="A33">
            <v>2043</v>
          </cell>
          <cell r="C33">
            <v>0</v>
          </cell>
        </row>
        <row r="34">
          <cell r="A34">
            <v>2044</v>
          </cell>
          <cell r="C34">
            <v>0</v>
          </cell>
        </row>
        <row r="35">
          <cell r="A35">
            <v>2045</v>
          </cell>
          <cell r="C35">
            <v>0</v>
          </cell>
        </row>
        <row r="36">
          <cell r="A36">
            <v>2046</v>
          </cell>
          <cell r="C36">
            <v>0</v>
          </cell>
        </row>
        <row r="37">
          <cell r="A37">
            <v>2047</v>
          </cell>
          <cell r="C37">
            <v>0</v>
          </cell>
        </row>
        <row r="38">
          <cell r="A38">
            <v>2048</v>
          </cell>
          <cell r="C38">
            <v>0</v>
          </cell>
        </row>
        <row r="39">
          <cell r="A39">
            <v>2049</v>
          </cell>
          <cell r="C39">
            <v>0</v>
          </cell>
        </row>
        <row r="40">
          <cell r="A40">
            <v>2050</v>
          </cell>
          <cell r="C40">
            <v>0</v>
          </cell>
        </row>
        <row r="41">
          <cell r="A41">
            <v>2051</v>
          </cell>
          <cell r="C41">
            <v>0</v>
          </cell>
        </row>
        <row r="42">
          <cell r="A42">
            <v>2052</v>
          </cell>
          <cell r="C42">
            <v>0</v>
          </cell>
        </row>
        <row r="43">
          <cell r="A43">
            <v>2053</v>
          </cell>
          <cell r="C43">
            <v>0</v>
          </cell>
        </row>
        <row r="44">
          <cell r="A44">
            <v>2054</v>
          </cell>
          <cell r="C44">
            <v>0</v>
          </cell>
        </row>
        <row r="45">
          <cell r="A45">
            <v>2055</v>
          </cell>
          <cell r="C45">
            <v>0</v>
          </cell>
        </row>
        <row r="46">
          <cell r="A46">
            <v>2056</v>
          </cell>
          <cell r="C46">
            <v>0</v>
          </cell>
        </row>
        <row r="47">
          <cell r="A47">
            <v>2057</v>
          </cell>
          <cell r="C47">
            <v>0</v>
          </cell>
        </row>
        <row r="48">
          <cell r="A48">
            <v>2058</v>
          </cell>
          <cell r="C48">
            <v>0</v>
          </cell>
        </row>
        <row r="49">
          <cell r="A49">
            <v>2059</v>
          </cell>
          <cell r="C49">
            <v>0</v>
          </cell>
        </row>
        <row r="50">
          <cell r="A50">
            <v>2060</v>
          </cell>
          <cell r="C50">
            <v>0</v>
          </cell>
        </row>
        <row r="51">
          <cell r="A51">
            <v>2061</v>
          </cell>
          <cell r="C51">
            <v>0</v>
          </cell>
        </row>
        <row r="52">
          <cell r="A52">
            <v>2062</v>
          </cell>
          <cell r="C52">
            <v>0</v>
          </cell>
        </row>
        <row r="53">
          <cell r="A53">
            <v>2063</v>
          </cell>
          <cell r="C53">
            <v>0</v>
          </cell>
        </row>
        <row r="54">
          <cell r="A54">
            <v>2064</v>
          </cell>
          <cell r="C54">
            <v>0</v>
          </cell>
        </row>
        <row r="55">
          <cell r="A55">
            <v>2065</v>
          </cell>
          <cell r="C55">
            <v>0</v>
          </cell>
        </row>
        <row r="56">
          <cell r="A56">
            <v>2066</v>
          </cell>
          <cell r="C56">
            <v>0</v>
          </cell>
        </row>
        <row r="57">
          <cell r="A57">
            <v>2067</v>
          </cell>
          <cell r="C57">
            <v>0</v>
          </cell>
        </row>
        <row r="58">
          <cell r="A58">
            <v>2068</v>
          </cell>
          <cell r="C58">
            <v>0</v>
          </cell>
        </row>
        <row r="59">
          <cell r="A59">
            <v>2069</v>
          </cell>
          <cell r="C59">
            <v>0</v>
          </cell>
        </row>
        <row r="60">
          <cell r="A60">
            <v>2070</v>
          </cell>
          <cell r="C60">
            <v>0</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1"/>
  <dimension ref="A2:O77"/>
  <sheetViews>
    <sheetView tabSelected="1" topLeftCell="A41" workbookViewId="0">
      <selection activeCell="Q17" sqref="Q17"/>
    </sheetView>
  </sheetViews>
  <sheetFormatPr defaultRowHeight="12.75"/>
  <cols>
    <col min="1" max="1" width="9.75" customWidth="1"/>
    <col min="2" max="2" width="8.75" customWidth="1"/>
    <col min="3" max="3" width="5.875" bestFit="1" customWidth="1"/>
    <col min="4" max="4" width="8.875" customWidth="1"/>
    <col min="5" max="5" width="8.625" customWidth="1"/>
    <col min="6" max="6" width="9.5" bestFit="1" customWidth="1"/>
    <col min="7" max="7" width="9.625" bestFit="1" customWidth="1"/>
    <col min="8" max="8" width="9.5" bestFit="1" customWidth="1"/>
    <col min="9" max="9" width="11.5" customWidth="1"/>
    <col min="10" max="10" width="8.75" customWidth="1"/>
    <col min="11" max="11" width="8.875" customWidth="1"/>
    <col min="12" max="12" width="8.75" customWidth="1"/>
    <col min="13" max="13" width="9.5" customWidth="1"/>
    <col min="14" max="14" width="8.625" customWidth="1"/>
    <col min="15" max="15" width="10.75" customWidth="1"/>
  </cols>
  <sheetData>
    <row r="2" spans="1:15">
      <c r="A2" s="122" t="s">
        <v>0</v>
      </c>
      <c r="B2" s="122"/>
      <c r="C2" s="122"/>
      <c r="D2" s="122"/>
      <c r="E2" s="122"/>
      <c r="F2" s="122"/>
      <c r="G2" s="122"/>
      <c r="H2" s="122"/>
      <c r="I2" s="122"/>
      <c r="J2" s="122"/>
      <c r="K2" s="122"/>
      <c r="L2" s="122"/>
      <c r="M2" s="122"/>
      <c r="N2" s="122"/>
      <c r="O2" s="122"/>
    </row>
    <row r="3" spans="1:15">
      <c r="A3" s="122"/>
      <c r="B3" s="122"/>
      <c r="C3" s="122"/>
      <c r="D3" s="122"/>
      <c r="E3" s="122"/>
      <c r="F3" s="122"/>
      <c r="G3" s="122"/>
      <c r="H3" s="122"/>
      <c r="I3" s="122"/>
      <c r="J3" s="122"/>
      <c r="K3" s="122"/>
      <c r="L3" s="122"/>
      <c r="M3" s="122"/>
      <c r="N3" s="122"/>
      <c r="O3" s="122"/>
    </row>
    <row r="4" spans="1:15" ht="24.75">
      <c r="A4" s="62"/>
      <c r="B4" s="62"/>
      <c r="C4" s="62"/>
      <c r="D4" s="62"/>
      <c r="E4" s="62"/>
      <c r="F4" s="62"/>
      <c r="G4" s="62"/>
      <c r="H4" s="62"/>
      <c r="I4" s="62"/>
      <c r="J4" s="62"/>
      <c r="K4" s="62"/>
      <c r="L4" s="62"/>
      <c r="M4" s="62"/>
      <c r="N4" s="62"/>
      <c r="O4" s="62"/>
    </row>
    <row r="5" spans="1:15" ht="24.75">
      <c r="A5" s="123" t="s">
        <v>1</v>
      </c>
      <c r="B5" s="123"/>
      <c r="C5" s="123"/>
      <c r="D5" s="123"/>
      <c r="E5" s="123"/>
      <c r="F5" s="123"/>
      <c r="G5" s="123"/>
      <c r="H5" s="123"/>
      <c r="I5" s="123"/>
      <c r="J5" s="123"/>
      <c r="K5" s="123"/>
      <c r="L5" s="123"/>
      <c r="M5" s="123"/>
      <c r="N5" s="123"/>
      <c r="O5" s="123"/>
    </row>
    <row r="6" spans="1:15" ht="12.75" customHeight="1">
      <c r="A6" s="124" t="s">
        <v>2</v>
      </c>
      <c r="B6" s="124"/>
      <c r="C6" s="124"/>
      <c r="D6" s="124"/>
      <c r="E6" s="124"/>
      <c r="F6" s="124"/>
      <c r="G6" s="124"/>
      <c r="H6" s="124"/>
      <c r="I6" s="124"/>
      <c r="J6" s="124"/>
      <c r="K6" s="124"/>
      <c r="L6" s="124"/>
      <c r="M6" s="124"/>
      <c r="N6" s="124"/>
      <c r="O6" s="124"/>
    </row>
    <row r="7" spans="1:15" ht="12.75" customHeight="1">
      <c r="A7" s="125" t="s">
        <v>3</v>
      </c>
      <c r="B7" s="125"/>
      <c r="C7" s="125"/>
      <c r="D7" s="125"/>
      <c r="E7" s="125"/>
      <c r="F7" s="125"/>
      <c r="G7" s="125"/>
      <c r="H7" s="125"/>
      <c r="I7" s="125"/>
      <c r="J7" s="125"/>
      <c r="K7" s="63">
        <f>'[1]Prisliste tillæg'!$I$6</f>
        <v>2023</v>
      </c>
      <c r="L7" s="64" t="s">
        <v>4</v>
      </c>
      <c r="N7" s="64"/>
      <c r="O7" s="63"/>
    </row>
    <row r="9" spans="1:15">
      <c r="A9" s="121" t="s">
        <v>5</v>
      </c>
      <c r="B9" s="121"/>
      <c r="C9" s="121"/>
      <c r="D9" s="121"/>
      <c r="E9" s="121"/>
      <c r="F9" s="121"/>
      <c r="G9" s="121"/>
      <c r="H9" s="121"/>
      <c r="I9" s="121"/>
      <c r="J9" s="121"/>
      <c r="K9" s="121"/>
      <c r="L9" s="121"/>
      <c r="M9" s="121"/>
      <c r="N9" s="121"/>
      <c r="O9" s="121"/>
    </row>
    <row r="10" spans="1:15">
      <c r="A10" s="121"/>
      <c r="B10" s="121"/>
      <c r="C10" s="121"/>
      <c r="D10" s="121"/>
      <c r="E10" s="121"/>
      <c r="F10" s="121"/>
      <c r="G10" s="121"/>
      <c r="H10" s="121"/>
      <c r="I10" s="121"/>
      <c r="J10" s="121"/>
      <c r="K10" s="121"/>
      <c r="L10" s="121"/>
      <c r="M10" s="121"/>
      <c r="N10" s="121"/>
      <c r="O10" s="121"/>
    </row>
    <row r="12" spans="1:15">
      <c r="A12" s="121" t="s">
        <v>6</v>
      </c>
      <c r="B12" s="121"/>
      <c r="C12" s="121"/>
      <c r="D12" s="121"/>
      <c r="E12" s="121"/>
      <c r="F12" s="121"/>
      <c r="G12" s="121"/>
      <c r="H12" s="121"/>
      <c r="I12" s="121"/>
      <c r="J12" s="121"/>
      <c r="K12" s="121"/>
      <c r="L12" s="121"/>
      <c r="M12" s="121"/>
      <c r="N12" s="121"/>
      <c r="O12" s="121"/>
    </row>
    <row r="13" spans="1:15">
      <c r="A13" s="121"/>
      <c r="B13" s="121"/>
      <c r="C13" s="121"/>
      <c r="D13" s="121"/>
      <c r="E13" s="121"/>
      <c r="F13" s="121"/>
      <c r="G13" s="121"/>
      <c r="H13" s="121"/>
      <c r="I13" s="121"/>
      <c r="J13" s="121"/>
      <c r="K13" s="121"/>
      <c r="L13" s="121"/>
      <c r="M13" s="121"/>
      <c r="N13" s="121"/>
      <c r="O13" s="121"/>
    </row>
    <row r="14" spans="1:15">
      <c r="A14" s="6"/>
      <c r="B14" s="6"/>
      <c r="C14" s="6"/>
      <c r="D14" s="6"/>
      <c r="E14" s="6"/>
      <c r="F14" s="6"/>
      <c r="G14" s="6"/>
      <c r="H14" s="6"/>
      <c r="I14" s="6"/>
      <c r="J14" s="6"/>
      <c r="K14" s="6"/>
      <c r="L14" s="6"/>
      <c r="M14" s="6"/>
      <c r="N14" s="6"/>
      <c r="O14" s="6"/>
    </row>
    <row r="15" spans="1:15">
      <c r="A15" s="121" t="s">
        <v>7</v>
      </c>
      <c r="B15" s="121"/>
      <c r="C15" s="121"/>
      <c r="D15" s="121"/>
      <c r="E15" s="121"/>
      <c r="F15" s="121"/>
      <c r="G15" s="121"/>
      <c r="H15" s="121"/>
      <c r="I15" s="121"/>
      <c r="J15" s="121"/>
      <c r="K15" s="121"/>
      <c r="L15" s="121"/>
      <c r="M15" s="121"/>
      <c r="N15" s="121"/>
      <c r="O15" s="121"/>
    </row>
    <row r="16" spans="1:15">
      <c r="A16" s="5"/>
      <c r="B16" s="5"/>
      <c r="C16" s="5"/>
      <c r="D16" s="5"/>
      <c r="E16" s="5"/>
      <c r="F16" s="5"/>
      <c r="G16" s="5"/>
      <c r="H16" s="5"/>
      <c r="I16" s="5"/>
      <c r="J16" s="5"/>
      <c r="K16" s="5"/>
      <c r="L16" s="5"/>
      <c r="M16" s="5"/>
      <c r="N16" s="5"/>
      <c r="O16" s="5"/>
    </row>
    <row r="17" spans="1:15" ht="12.75" customHeight="1">
      <c r="A17" s="121" t="s">
        <v>8</v>
      </c>
      <c r="B17" s="121"/>
      <c r="C17" s="121"/>
      <c r="D17" s="121"/>
      <c r="E17" s="121"/>
      <c r="F17" s="121"/>
      <c r="G17" s="121"/>
      <c r="H17" s="121"/>
      <c r="I17" s="121"/>
      <c r="J17" s="121"/>
      <c r="K17" s="121"/>
      <c r="L17" s="121"/>
      <c r="M17" s="121"/>
      <c r="N17" s="121"/>
      <c r="O17" s="121"/>
    </row>
    <row r="18" spans="1:15" ht="12.75" customHeight="1">
      <c r="A18" s="5"/>
      <c r="B18" s="121" t="s">
        <v>9</v>
      </c>
      <c r="C18" s="121"/>
      <c r="D18" s="121"/>
      <c r="E18" s="121"/>
      <c r="F18" s="121"/>
      <c r="G18" s="121"/>
      <c r="H18" s="121"/>
      <c r="I18" s="121"/>
      <c r="J18" s="121"/>
      <c r="K18" s="121"/>
      <c r="L18" s="121"/>
      <c r="M18" s="121"/>
      <c r="N18" s="121"/>
      <c r="O18" s="121"/>
    </row>
    <row r="19" spans="1:15">
      <c r="A19" s="5"/>
      <c r="B19" s="121" t="s">
        <v>10</v>
      </c>
      <c r="C19" s="121"/>
      <c r="D19" s="121"/>
      <c r="E19" s="121"/>
      <c r="F19" s="121"/>
      <c r="G19" s="121"/>
      <c r="H19" s="121"/>
      <c r="I19" s="121"/>
      <c r="J19" s="121"/>
      <c r="K19" s="121"/>
      <c r="L19" s="121"/>
      <c r="M19" s="121"/>
      <c r="N19" s="121"/>
      <c r="O19" s="121"/>
    </row>
    <row r="20" spans="1:15">
      <c r="A20" s="5"/>
      <c r="B20" s="121" t="s">
        <v>11</v>
      </c>
      <c r="C20" s="121"/>
      <c r="D20" s="121"/>
      <c r="E20" s="121"/>
      <c r="F20" s="121"/>
      <c r="G20" s="121"/>
      <c r="H20" s="121"/>
      <c r="I20" s="121"/>
      <c r="J20" s="121"/>
      <c r="K20" s="121"/>
      <c r="L20" s="121"/>
      <c r="M20" s="121"/>
      <c r="N20" s="121"/>
      <c r="O20" s="121"/>
    </row>
    <row r="21" spans="1:15" ht="12.75" customHeight="1">
      <c r="A21" s="5"/>
      <c r="B21" s="121" t="s">
        <v>12</v>
      </c>
      <c r="C21" s="121"/>
      <c r="D21" s="121"/>
      <c r="E21" s="121"/>
      <c r="F21" s="121"/>
      <c r="G21" s="121"/>
      <c r="H21" s="121"/>
      <c r="I21" s="121"/>
      <c r="J21" s="121"/>
      <c r="K21" s="121"/>
      <c r="L21" s="121"/>
      <c r="M21" s="121"/>
      <c r="N21" s="121"/>
      <c r="O21" s="121"/>
    </row>
    <row r="22" spans="1:15" ht="12.75" customHeight="1">
      <c r="A22" s="5"/>
      <c r="B22" s="121" t="s">
        <v>13</v>
      </c>
      <c r="C22" s="121"/>
      <c r="D22" s="121"/>
      <c r="E22" s="121"/>
      <c r="F22" s="121"/>
      <c r="G22" s="121"/>
      <c r="H22" s="121"/>
      <c r="I22" s="121"/>
      <c r="J22" s="121"/>
      <c r="K22" s="121"/>
      <c r="L22" s="121"/>
      <c r="M22" s="121"/>
      <c r="N22" s="121"/>
      <c r="O22" s="121"/>
    </row>
    <row r="23" spans="1:15">
      <c r="A23" s="5"/>
      <c r="B23" s="5"/>
      <c r="C23" s="5"/>
      <c r="D23" s="5"/>
      <c r="E23" s="5"/>
      <c r="F23" s="5"/>
      <c r="G23" s="5"/>
      <c r="H23" s="5"/>
      <c r="I23" s="5"/>
      <c r="J23" s="5"/>
      <c r="K23" s="5"/>
      <c r="L23" s="5"/>
      <c r="M23" s="5"/>
      <c r="N23" s="5"/>
      <c r="O23" s="5"/>
    </row>
    <row r="24" spans="1:15" ht="12.75" customHeight="1">
      <c r="A24" s="121" t="s">
        <v>14</v>
      </c>
      <c r="B24" s="121"/>
      <c r="C24" s="121"/>
      <c r="D24" s="121"/>
      <c r="E24" s="121"/>
      <c r="F24" s="121"/>
      <c r="G24" s="121"/>
      <c r="H24" s="121"/>
      <c r="I24" s="121"/>
      <c r="J24" s="121"/>
      <c r="K24" s="121"/>
      <c r="L24" s="121"/>
      <c r="M24" s="121"/>
      <c r="N24" s="121"/>
      <c r="O24" s="121"/>
    </row>
    <row r="25" spans="1:15">
      <c r="A25" s="23"/>
      <c r="B25" s="23"/>
      <c r="C25" s="23"/>
      <c r="D25" s="23"/>
      <c r="E25" s="23"/>
      <c r="F25" s="23"/>
      <c r="G25" s="23"/>
      <c r="H25" s="23"/>
      <c r="I25" s="23"/>
      <c r="J25" s="23"/>
      <c r="K25" s="23"/>
      <c r="L25" s="23"/>
      <c r="M25" s="23"/>
      <c r="N25" s="23"/>
      <c r="O25" s="23"/>
    </row>
    <row r="26" spans="1:15" ht="26.25" customHeight="1">
      <c r="A26" s="121" t="s">
        <v>15</v>
      </c>
      <c r="B26" s="121"/>
      <c r="C26" s="121"/>
      <c r="D26" s="121"/>
      <c r="E26" s="121"/>
      <c r="F26" s="121"/>
      <c r="G26" s="121"/>
      <c r="H26" s="121"/>
      <c r="I26" s="121"/>
      <c r="J26" s="121"/>
      <c r="K26" s="121"/>
      <c r="L26" s="121"/>
      <c r="M26" s="121"/>
      <c r="N26" s="121"/>
      <c r="O26" s="121"/>
    </row>
    <row r="27" spans="1:15" ht="12.75" customHeight="1">
      <c r="A27" s="5"/>
      <c r="B27" s="5"/>
      <c r="C27" s="5"/>
      <c r="D27" s="5"/>
      <c r="E27" s="5"/>
      <c r="F27" s="5"/>
      <c r="G27" s="5"/>
      <c r="H27" s="5"/>
      <c r="I27" s="5"/>
      <c r="J27" s="5"/>
      <c r="K27" s="5"/>
      <c r="L27" s="5"/>
      <c r="M27" s="5"/>
      <c r="N27" s="5"/>
      <c r="O27" s="5"/>
    </row>
    <row r="28" spans="1:15" ht="12.75" customHeight="1">
      <c r="A28" s="121" t="s">
        <v>16</v>
      </c>
      <c r="B28" s="121"/>
      <c r="C28" s="121"/>
      <c r="D28" s="121"/>
      <c r="E28" s="121"/>
      <c r="F28" s="121"/>
      <c r="G28" s="121"/>
      <c r="H28" s="121"/>
      <c r="I28" s="121"/>
      <c r="J28" s="121"/>
      <c r="K28" s="121"/>
      <c r="L28" s="121"/>
      <c r="M28" s="121"/>
      <c r="N28" s="121"/>
      <c r="O28" s="121"/>
    </row>
    <row r="29" spans="1:15">
      <c r="A29" s="23"/>
      <c r="B29" s="23"/>
      <c r="C29" s="23"/>
      <c r="D29" s="23"/>
      <c r="E29" s="23"/>
      <c r="F29" s="23"/>
      <c r="G29" s="23"/>
      <c r="H29" s="23"/>
      <c r="I29" s="23"/>
      <c r="J29" s="23"/>
      <c r="K29" s="23"/>
      <c r="L29" s="23"/>
      <c r="M29" s="23"/>
      <c r="N29" s="23"/>
      <c r="O29" s="23"/>
    </row>
    <row r="30" spans="1:15">
      <c r="A30" s="121" t="s">
        <v>17</v>
      </c>
      <c r="B30" s="121"/>
      <c r="C30" s="121"/>
      <c r="D30" s="121"/>
      <c r="E30" s="121"/>
      <c r="F30" s="121"/>
      <c r="G30" s="121"/>
      <c r="H30" s="121"/>
      <c r="I30" s="121"/>
      <c r="J30" s="121"/>
      <c r="K30" s="121"/>
      <c r="L30" s="121"/>
      <c r="M30" s="121"/>
      <c r="N30" s="121"/>
      <c r="O30" s="121"/>
    </row>
    <row r="31" spans="1:15">
      <c r="A31" s="5"/>
      <c r="B31" s="5"/>
      <c r="C31" s="5"/>
      <c r="D31" s="5"/>
      <c r="E31" s="5"/>
      <c r="F31" s="5"/>
      <c r="G31" s="5"/>
      <c r="H31" s="5"/>
      <c r="I31" s="5"/>
      <c r="J31" s="5"/>
      <c r="K31" s="5"/>
      <c r="L31" s="5"/>
      <c r="M31" s="5"/>
      <c r="N31" s="5"/>
      <c r="O31" s="5"/>
    </row>
    <row r="32" spans="1:15" ht="12.75" customHeight="1">
      <c r="A32" s="121" t="s">
        <v>18</v>
      </c>
      <c r="B32" s="121"/>
      <c r="C32" s="121"/>
      <c r="D32" s="121"/>
      <c r="E32" s="121"/>
      <c r="F32" s="121"/>
      <c r="G32" s="121"/>
      <c r="H32" s="121"/>
      <c r="I32" s="121"/>
      <c r="J32" s="121"/>
      <c r="K32" s="121"/>
      <c r="L32" t="str">
        <f>'[1]Prisliste tillæg'!$J$9</f>
        <v>s.51 og s.202</v>
      </c>
      <c r="N32" s="23"/>
      <c r="O32" s="23"/>
    </row>
    <row r="33" spans="1:15" ht="13.5" thickBot="1">
      <c r="A33" s="5"/>
      <c r="B33" s="5"/>
      <c r="C33" s="5"/>
      <c r="D33" s="5"/>
      <c r="E33" s="5"/>
      <c r="F33" s="5"/>
      <c r="G33" s="5"/>
      <c r="H33" s="5"/>
      <c r="I33" s="5"/>
      <c r="J33" s="5"/>
      <c r="K33" s="5"/>
      <c r="L33" s="5"/>
      <c r="M33" s="5"/>
      <c r="N33" s="5"/>
      <c r="O33" s="5"/>
    </row>
    <row r="34" spans="1:15" ht="13.5" thickBot="1">
      <c r="A34" s="23"/>
      <c r="B34" s="129" t="s">
        <v>19</v>
      </c>
      <c r="C34" s="130"/>
      <c r="D34" s="130"/>
      <c r="E34" s="130"/>
      <c r="F34" s="130"/>
      <c r="G34" s="130"/>
      <c r="H34" s="130"/>
      <c r="I34" s="130"/>
      <c r="J34" s="130"/>
      <c r="K34" s="130"/>
      <c r="L34" s="130"/>
      <c r="M34" s="130"/>
      <c r="N34" s="130"/>
      <c r="O34" s="131"/>
    </row>
    <row r="35" spans="1:15" ht="38.25">
      <c r="B35" s="59" t="s">
        <v>20</v>
      </c>
      <c r="C35" s="14"/>
      <c r="D35" s="196" t="s">
        <v>21</v>
      </c>
      <c r="E35" s="197"/>
      <c r="F35" s="197"/>
      <c r="G35" s="196" t="s">
        <v>21</v>
      </c>
      <c r="H35" s="197"/>
      <c r="I35" s="197"/>
      <c r="J35" s="196" t="s">
        <v>21</v>
      </c>
      <c r="K35" s="197"/>
      <c r="L35" s="197"/>
      <c r="M35" s="196" t="s">
        <v>21</v>
      </c>
      <c r="N35" s="15"/>
      <c r="O35" s="3"/>
    </row>
    <row r="36" spans="1:15">
      <c r="B36" s="16"/>
      <c r="C36" s="7"/>
      <c r="D36" s="9"/>
      <c r="E36" s="9"/>
      <c r="F36" s="9"/>
      <c r="G36" s="10"/>
      <c r="H36" s="11"/>
      <c r="I36" s="11"/>
      <c r="J36" s="12"/>
      <c r="K36" s="12"/>
      <c r="L36" s="12"/>
      <c r="M36" s="8"/>
      <c r="N36" s="8"/>
      <c r="O36" s="4"/>
    </row>
    <row r="37" spans="1:15" ht="25.5">
      <c r="B37" s="16"/>
      <c r="C37" s="7"/>
      <c r="D37" s="9"/>
      <c r="E37" s="35" t="s">
        <v>22</v>
      </c>
      <c r="F37" s="9"/>
      <c r="G37" s="40"/>
      <c r="H37" s="93" t="s">
        <v>23</v>
      </c>
      <c r="I37" s="94"/>
      <c r="J37" s="95"/>
      <c r="K37" s="96" t="s">
        <v>24</v>
      </c>
      <c r="L37" s="95"/>
      <c r="M37" s="97"/>
      <c r="N37" s="98" t="s">
        <v>25</v>
      </c>
      <c r="O37" s="46"/>
    </row>
    <row r="38" spans="1:15" ht="25.5">
      <c r="B38" s="17" t="s">
        <v>26</v>
      </c>
      <c r="C38" s="13"/>
      <c r="D38" s="9"/>
      <c r="E38" s="2"/>
      <c r="F38" s="9"/>
      <c r="G38" s="40"/>
      <c r="H38" s="42"/>
      <c r="I38" s="40"/>
      <c r="J38" s="49"/>
      <c r="K38" s="52"/>
      <c r="L38" s="49"/>
      <c r="M38" s="8"/>
      <c r="N38" s="47"/>
      <c r="O38" s="46"/>
    </row>
    <row r="39" spans="1:15">
      <c r="B39" s="16" t="s">
        <v>27</v>
      </c>
      <c r="C39" s="7"/>
      <c r="D39" s="113">
        <v>1</v>
      </c>
      <c r="E39" s="37">
        <f>'1'!$K$16</f>
        <v>107.12401134815029</v>
      </c>
      <c r="F39" s="9" t="s">
        <v>28</v>
      </c>
      <c r="G39" s="114">
        <f>D47+1</f>
        <v>6</v>
      </c>
      <c r="H39" s="43">
        <f>'6'!$K$16</f>
        <v>96.632721911667289</v>
      </c>
      <c r="I39" s="40" t="s">
        <v>28</v>
      </c>
      <c r="J39" s="115">
        <f>G47+1</f>
        <v>11</v>
      </c>
      <c r="K39" s="53">
        <f>'11'!$K$16</f>
        <v>92.014711962128672</v>
      </c>
      <c r="L39" s="49" t="s">
        <v>28</v>
      </c>
      <c r="M39" s="116">
        <f>J47+1</f>
        <v>16</v>
      </c>
      <c r="N39" s="38">
        <f>'16'!$K$16</f>
        <v>87.465799418318809</v>
      </c>
      <c r="O39" s="18" t="s">
        <v>28</v>
      </c>
    </row>
    <row r="40" spans="1:15">
      <c r="B40" s="16"/>
      <c r="C40" s="7"/>
      <c r="D40" s="9"/>
      <c r="E40" s="37"/>
      <c r="F40" s="9"/>
      <c r="G40" s="40"/>
      <c r="H40" s="43"/>
      <c r="I40" s="40"/>
      <c r="J40" s="49"/>
      <c r="K40" s="53"/>
      <c r="L40" s="49"/>
      <c r="M40" s="8"/>
      <c r="N40" s="38"/>
      <c r="O40" s="18"/>
    </row>
    <row r="41" spans="1:15">
      <c r="B41" s="16" t="s">
        <v>29</v>
      </c>
      <c r="C41" s="7"/>
      <c r="D41" s="113">
        <f>D39+1</f>
        <v>2</v>
      </c>
      <c r="E41" s="37">
        <f>'2'!$K$16</f>
        <v>94.494541078838509</v>
      </c>
      <c r="F41" s="9" t="s">
        <v>28</v>
      </c>
      <c r="G41" s="114">
        <f>G39+1</f>
        <v>7</v>
      </c>
      <c r="H41" s="43">
        <f>'7'!$K$16</f>
        <v>84.003251642355508</v>
      </c>
      <c r="I41" s="40" t="s">
        <v>28</v>
      </c>
      <c r="J41" s="115">
        <f>J39+1</f>
        <v>12</v>
      </c>
      <c r="K41" s="53">
        <f>'12'!$K$16</f>
        <v>79.385241692816891</v>
      </c>
      <c r="L41" s="49" t="s">
        <v>28</v>
      </c>
      <c r="M41" s="116">
        <f>M39+1</f>
        <v>17</v>
      </c>
      <c r="N41" s="38">
        <f>'17'!$K$16</f>
        <v>74.836329149007028</v>
      </c>
      <c r="O41" s="18" t="s">
        <v>28</v>
      </c>
    </row>
    <row r="42" spans="1:15">
      <c r="B42" s="16"/>
      <c r="C42" s="7"/>
      <c r="D42" s="9"/>
      <c r="E42" s="37"/>
      <c r="F42" s="9"/>
      <c r="G42" s="40"/>
      <c r="H42" s="43"/>
      <c r="I42" s="40"/>
      <c r="J42" s="49"/>
      <c r="K42" s="53"/>
      <c r="L42" s="49"/>
      <c r="M42" s="8"/>
      <c r="N42" s="38"/>
      <c r="O42" s="18"/>
    </row>
    <row r="43" spans="1:15">
      <c r="B43" s="16" t="s">
        <v>30</v>
      </c>
      <c r="C43" s="7"/>
      <c r="D43" s="113">
        <f>D41+1</f>
        <v>3</v>
      </c>
      <c r="E43" s="37">
        <f>'3'!$K$16</f>
        <v>91.96864702497615</v>
      </c>
      <c r="F43" s="9" t="s">
        <v>28</v>
      </c>
      <c r="G43" s="114">
        <f>G41+1</f>
        <v>8</v>
      </c>
      <c r="H43" s="43">
        <f>'8'!$K$16</f>
        <v>81.477357588493135</v>
      </c>
      <c r="I43" s="40" t="s">
        <v>28</v>
      </c>
      <c r="J43" s="115">
        <f>J41+1</f>
        <v>13</v>
      </c>
      <c r="K43" s="53">
        <f>'13'!$K$16</f>
        <v>76.859347638954532</v>
      </c>
      <c r="L43" s="49" t="s">
        <v>28</v>
      </c>
      <c r="M43" s="116">
        <f>M41+1</f>
        <v>18</v>
      </c>
      <c r="N43" s="38">
        <f>'18'!$K$16</f>
        <v>72.310435095144669</v>
      </c>
      <c r="O43" s="18" t="s">
        <v>28</v>
      </c>
    </row>
    <row r="44" spans="1:15">
      <c r="B44" s="16"/>
      <c r="C44" s="7"/>
      <c r="D44" s="9"/>
      <c r="E44" s="37"/>
      <c r="F44" s="37"/>
      <c r="G44" s="40"/>
      <c r="H44" s="43"/>
      <c r="I44" s="43"/>
      <c r="J44" s="49"/>
      <c r="K44" s="53"/>
      <c r="L44" s="53"/>
      <c r="M44" s="8"/>
      <c r="N44" s="38"/>
      <c r="O44" s="46"/>
    </row>
    <row r="45" spans="1:15">
      <c r="B45" s="16" t="s">
        <v>31</v>
      </c>
      <c r="C45" s="7"/>
      <c r="D45" s="113">
        <f>D43+1</f>
        <v>4</v>
      </c>
      <c r="E45" s="37">
        <f>'4'!$K$16</f>
        <v>90.074226484579384</v>
      </c>
      <c r="F45" s="9" t="s">
        <v>28</v>
      </c>
      <c r="G45" s="114">
        <f>G43+1</f>
        <v>9</v>
      </c>
      <c r="H45" s="43">
        <f>'9'!$K$16</f>
        <v>79.582937048096383</v>
      </c>
      <c r="I45" s="40" t="s">
        <v>28</v>
      </c>
      <c r="J45" s="115">
        <f>J43+1</f>
        <v>14</v>
      </c>
      <c r="K45" s="53">
        <f>'14'!$K$16</f>
        <v>74.964927098557766</v>
      </c>
      <c r="L45" s="49" t="s">
        <v>28</v>
      </c>
      <c r="M45" s="116">
        <f>M43+1</f>
        <v>19</v>
      </c>
      <c r="N45" s="38">
        <f>'9'!$K$16</f>
        <v>79.582937048096383</v>
      </c>
      <c r="O45" s="18" t="s">
        <v>28</v>
      </c>
    </row>
    <row r="46" spans="1:15">
      <c r="B46" s="16"/>
      <c r="C46" s="7"/>
      <c r="D46" s="9"/>
      <c r="E46" s="37"/>
      <c r="F46" s="9"/>
      <c r="G46" s="40"/>
      <c r="H46" s="43"/>
      <c r="I46" s="40"/>
      <c r="J46" s="49"/>
      <c r="K46" s="53"/>
      <c r="L46" s="49"/>
      <c r="M46" s="8"/>
      <c r="N46" s="38"/>
      <c r="O46" s="18"/>
    </row>
    <row r="47" spans="1:15" ht="13.5" thickBot="1">
      <c r="B47" s="19" t="s">
        <v>32</v>
      </c>
      <c r="C47" s="20"/>
      <c r="D47" s="117">
        <f>D45+1</f>
        <v>5</v>
      </c>
      <c r="E47" s="48">
        <f>'5'!$K$16</f>
        <v>89.127016214381001</v>
      </c>
      <c r="F47" s="21" t="s">
        <v>28</v>
      </c>
      <c r="G47" s="118">
        <f>G45+1</f>
        <v>10</v>
      </c>
      <c r="H47" s="45">
        <f>'10'!$K$16</f>
        <v>78.635726777897986</v>
      </c>
      <c r="I47" s="44" t="s">
        <v>28</v>
      </c>
      <c r="J47" s="119">
        <f>J45+1</f>
        <v>15</v>
      </c>
      <c r="K47" s="54">
        <f>'15'!$K$16</f>
        <v>74.017716828359383</v>
      </c>
      <c r="L47" s="50" t="s">
        <v>28</v>
      </c>
      <c r="M47" s="120">
        <f>M45+1</f>
        <v>20</v>
      </c>
      <c r="N47" s="39">
        <f>'20'!$K$16</f>
        <v>69.46880428454952</v>
      </c>
      <c r="O47" s="22" t="s">
        <v>28</v>
      </c>
    </row>
    <row r="48" spans="1:15">
      <c r="A48" s="1"/>
      <c r="B48" s="1"/>
      <c r="C48" s="1"/>
      <c r="D48" s="1"/>
      <c r="E48" s="1"/>
      <c r="F48" s="1"/>
      <c r="G48" s="1"/>
      <c r="H48" s="1"/>
      <c r="I48" s="1"/>
      <c r="J48" s="1"/>
      <c r="K48" s="1"/>
      <c r="L48" s="1"/>
      <c r="M48" s="1"/>
    </row>
    <row r="49" spans="1:15" ht="13.5" thickBot="1">
      <c r="A49" s="1"/>
      <c r="B49" s="1"/>
      <c r="C49" s="1"/>
      <c r="D49" s="1"/>
      <c r="E49" s="1"/>
      <c r="F49" s="1"/>
      <c r="G49" s="1"/>
      <c r="H49" s="1"/>
      <c r="I49" s="1"/>
      <c r="J49" s="1"/>
      <c r="K49" s="1"/>
      <c r="L49" s="1"/>
      <c r="M49" s="1"/>
    </row>
    <row r="50" spans="1:15" ht="13.5" thickBot="1">
      <c r="B50" s="126" t="s">
        <v>33</v>
      </c>
      <c r="C50" s="127"/>
      <c r="D50" s="127"/>
      <c r="E50" s="127"/>
      <c r="F50" s="127"/>
      <c r="G50" s="127"/>
      <c r="H50" s="127"/>
      <c r="I50" s="127"/>
      <c r="J50" s="127"/>
      <c r="K50" s="127"/>
      <c r="L50" s="127"/>
      <c r="M50" s="127"/>
      <c r="N50" s="127"/>
      <c r="O50" s="128"/>
    </row>
    <row r="51" spans="1:15" ht="25.5">
      <c r="B51" s="59" t="s">
        <v>34</v>
      </c>
      <c r="C51" s="14"/>
      <c r="D51" s="196" t="s">
        <v>21</v>
      </c>
      <c r="E51" s="197"/>
      <c r="F51" s="197"/>
      <c r="G51" s="196" t="s">
        <v>21</v>
      </c>
      <c r="H51" s="197"/>
      <c r="I51" s="197"/>
      <c r="J51" s="196" t="s">
        <v>21</v>
      </c>
      <c r="K51" s="197"/>
      <c r="L51" s="197"/>
      <c r="M51" s="196" t="s">
        <v>21</v>
      </c>
      <c r="N51" s="15"/>
      <c r="O51" s="3"/>
    </row>
    <row r="52" spans="1:15">
      <c r="B52" s="16"/>
      <c r="C52" s="7"/>
      <c r="D52" s="9"/>
      <c r="E52" s="9"/>
      <c r="F52" s="9"/>
      <c r="G52" s="10"/>
      <c r="H52" s="11"/>
      <c r="I52" s="11"/>
      <c r="J52" s="12"/>
      <c r="K52" s="12"/>
      <c r="L52" s="12"/>
      <c r="M52" s="8"/>
      <c r="N52" s="8"/>
      <c r="O52" s="4"/>
    </row>
    <row r="53" spans="1:15" ht="25.5">
      <c r="B53" s="16"/>
      <c r="C53" s="7"/>
      <c r="D53" s="9"/>
      <c r="E53" s="35" t="s">
        <v>22</v>
      </c>
      <c r="F53" s="9"/>
      <c r="G53" s="40"/>
      <c r="H53" s="41" t="s">
        <v>23</v>
      </c>
      <c r="I53" s="40"/>
      <c r="J53" s="49"/>
      <c r="K53" s="51" t="s">
        <v>24</v>
      </c>
      <c r="L53" s="49"/>
      <c r="M53" s="8"/>
      <c r="N53" s="36" t="s">
        <v>25</v>
      </c>
      <c r="O53" s="46"/>
    </row>
    <row r="54" spans="1:15" ht="25.5">
      <c r="B54" s="17" t="s">
        <v>26</v>
      </c>
      <c r="C54" s="13"/>
      <c r="D54" s="9"/>
      <c r="E54" s="2"/>
      <c r="F54" s="9"/>
      <c r="G54" s="40"/>
      <c r="H54" s="42"/>
      <c r="I54" s="40"/>
      <c r="J54" s="49"/>
      <c r="K54" s="52"/>
      <c r="L54" s="49"/>
      <c r="M54" s="8"/>
      <c r="N54" s="47"/>
      <c r="O54" s="46"/>
    </row>
    <row r="55" spans="1:15">
      <c r="B55" s="16" t="s">
        <v>27</v>
      </c>
      <c r="C55" s="7"/>
      <c r="D55" s="113">
        <v>1</v>
      </c>
      <c r="E55" s="37">
        <f>'1'!$K$27</f>
        <v>113.29659776424307</v>
      </c>
      <c r="F55" s="9" t="s">
        <v>28</v>
      </c>
      <c r="G55" s="114">
        <f>D63+1</f>
        <v>6</v>
      </c>
      <c r="H55" s="43">
        <f>'6'!$K$27</f>
        <v>102.07091806720625</v>
      </c>
      <c r="I55" s="40" t="s">
        <v>28</v>
      </c>
      <c r="J55" s="115">
        <f>G63+1</f>
        <v>11</v>
      </c>
      <c r="K55" s="53">
        <f>'11'!$K$27</f>
        <v>97.129647421199934</v>
      </c>
      <c r="L55" s="49" t="s">
        <v>28</v>
      </c>
      <c r="M55" s="116">
        <f>J63+1</f>
        <v>16</v>
      </c>
      <c r="N55" s="38">
        <f>'16'!$K$27</f>
        <v>92.262310999323375</v>
      </c>
      <c r="O55" s="18" t="s">
        <v>28</v>
      </c>
    </row>
    <row r="56" spans="1:15">
      <c r="B56" s="16"/>
      <c r="C56" s="7"/>
      <c r="D56" s="9"/>
      <c r="E56" s="37"/>
      <c r="F56" s="9"/>
      <c r="G56" s="40"/>
      <c r="H56" s="43"/>
      <c r="I56" s="40"/>
      <c r="J56" s="49"/>
      <c r="K56" s="53"/>
      <c r="L56" s="49"/>
      <c r="M56" s="8"/>
      <c r="N56" s="38"/>
      <c r="O56" s="18"/>
    </row>
    <row r="57" spans="1:15">
      <c r="B57" s="16" t="s">
        <v>29</v>
      </c>
      <c r="C57" s="7"/>
      <c r="D57" s="113">
        <f>D55+1</f>
        <v>2</v>
      </c>
      <c r="E57" s="37">
        <f>'2'!$K$27</f>
        <v>100.66712749493131</v>
      </c>
      <c r="F57" s="9" t="s">
        <v>28</v>
      </c>
      <c r="G57" s="114">
        <f>G55+1</f>
        <v>7</v>
      </c>
      <c r="H57" s="43">
        <f>'7'!$K$27</f>
        <v>89.441447797894483</v>
      </c>
      <c r="I57" s="40" t="s">
        <v>28</v>
      </c>
      <c r="J57" s="115">
        <f>J55+1</f>
        <v>12</v>
      </c>
      <c r="K57" s="53">
        <f>'12'!$K$27</f>
        <v>84.500177151888153</v>
      </c>
      <c r="L57" s="49" t="s">
        <v>28</v>
      </c>
      <c r="M57" s="116">
        <f>M55+1</f>
        <v>17</v>
      </c>
      <c r="N57" s="38">
        <f>'17'!$K$27</f>
        <v>79.632840730011594</v>
      </c>
      <c r="O57" s="18" t="s">
        <v>28</v>
      </c>
    </row>
    <row r="58" spans="1:15">
      <c r="B58" s="16"/>
      <c r="C58" s="7"/>
      <c r="D58" s="9"/>
      <c r="E58" s="37"/>
      <c r="F58" s="9"/>
      <c r="G58" s="40"/>
      <c r="H58" s="43"/>
      <c r="I58" s="40"/>
      <c r="J58" s="49"/>
      <c r="K58" s="53"/>
      <c r="L58" s="49"/>
      <c r="M58" s="8"/>
      <c r="N58" s="38"/>
      <c r="O58" s="18"/>
    </row>
    <row r="59" spans="1:15">
      <c r="B59" s="16" t="s">
        <v>30</v>
      </c>
      <c r="C59" s="7"/>
      <c r="D59" s="113">
        <f>D57+1</f>
        <v>3</v>
      </c>
      <c r="E59" s="37">
        <f>'3'!$K$27</f>
        <v>98.141233441068948</v>
      </c>
      <c r="F59" s="9" t="s">
        <v>28</v>
      </c>
      <c r="G59" s="114">
        <f>G57+1</f>
        <v>8</v>
      </c>
      <c r="H59" s="43">
        <f>'8'!$K$27</f>
        <v>86.91555374403211</v>
      </c>
      <c r="I59" s="40" t="s">
        <v>28</v>
      </c>
      <c r="J59" s="115">
        <f>J57+1</f>
        <v>13</v>
      </c>
      <c r="K59" s="53">
        <f>'13'!$K$27</f>
        <v>81.974283098025808</v>
      </c>
      <c r="L59" s="49" t="s">
        <v>28</v>
      </c>
      <c r="M59" s="116">
        <f>M57+1</f>
        <v>18</v>
      </c>
      <c r="N59" s="38">
        <f>'18'!$K$27</f>
        <v>77.106946676149249</v>
      </c>
      <c r="O59" s="18" t="s">
        <v>28</v>
      </c>
    </row>
    <row r="60" spans="1:15">
      <c r="B60" s="16"/>
      <c r="C60" s="7"/>
      <c r="D60" s="9"/>
      <c r="E60" s="37"/>
      <c r="F60" s="37"/>
      <c r="G60" s="40"/>
      <c r="H60" s="43"/>
      <c r="I60" s="43"/>
      <c r="J60" s="49"/>
      <c r="K60" s="53"/>
      <c r="L60" s="53"/>
      <c r="M60" s="8"/>
      <c r="N60" s="38"/>
      <c r="O60" s="46"/>
    </row>
    <row r="61" spans="1:15">
      <c r="B61" s="16" t="s">
        <v>31</v>
      </c>
      <c r="C61" s="7"/>
      <c r="D61" s="113">
        <f>D59+1</f>
        <v>4</v>
      </c>
      <c r="E61" s="37">
        <f>'4'!$K$27</f>
        <v>96.246812900672182</v>
      </c>
      <c r="F61" s="9" t="s">
        <v>28</v>
      </c>
      <c r="G61" s="114">
        <f>G59+1</f>
        <v>9</v>
      </c>
      <c r="H61" s="43">
        <f>'9'!$K$27</f>
        <v>85.021133203635358</v>
      </c>
      <c r="I61" s="40" t="s">
        <v>28</v>
      </c>
      <c r="J61" s="115">
        <f>J59+1</f>
        <v>14</v>
      </c>
      <c r="K61" s="53">
        <f>'14'!$K$27</f>
        <v>80.079862557629028</v>
      </c>
      <c r="L61" s="49" t="s">
        <v>28</v>
      </c>
      <c r="M61" s="116">
        <f>M59+1</f>
        <v>19</v>
      </c>
      <c r="N61" s="38">
        <f>'19'!$K$27</f>
        <v>75.212526135752483</v>
      </c>
      <c r="O61" s="18" t="s">
        <v>28</v>
      </c>
    </row>
    <row r="62" spans="1:15">
      <c r="B62" s="16"/>
      <c r="C62" s="7"/>
      <c r="D62" s="9"/>
      <c r="E62" s="37"/>
      <c r="F62" s="9"/>
      <c r="G62" s="40"/>
      <c r="H62" s="43"/>
      <c r="I62" s="40"/>
      <c r="J62" s="49"/>
      <c r="K62" s="53"/>
      <c r="L62" s="49"/>
      <c r="M62" s="8"/>
      <c r="N62" s="38"/>
      <c r="O62" s="18"/>
    </row>
    <row r="63" spans="1:15" ht="13.5" thickBot="1">
      <c r="B63" s="19" t="s">
        <v>32</v>
      </c>
      <c r="C63" s="20"/>
      <c r="D63" s="117">
        <f>D61+1</f>
        <v>5</v>
      </c>
      <c r="E63" s="48">
        <f>'5'!$K$27</f>
        <v>95.299602630473785</v>
      </c>
      <c r="F63" s="21" t="s">
        <v>28</v>
      </c>
      <c r="G63" s="118">
        <f>G61+1</f>
        <v>10</v>
      </c>
      <c r="H63" s="45">
        <f>'10'!$K$27</f>
        <v>84.073922933436975</v>
      </c>
      <c r="I63" s="44" t="s">
        <v>28</v>
      </c>
      <c r="J63" s="119">
        <f>J61+1</f>
        <v>15</v>
      </c>
      <c r="K63" s="54">
        <f>'15'!$K$27</f>
        <v>79.132652287430659</v>
      </c>
      <c r="L63" s="50" t="s">
        <v>28</v>
      </c>
      <c r="M63" s="120">
        <f>M61+1</f>
        <v>20</v>
      </c>
      <c r="N63" s="39">
        <f>'20'!$K$27</f>
        <v>74.265315865554101</v>
      </c>
      <c r="O63" s="22" t="s">
        <v>28</v>
      </c>
    </row>
    <row r="65" spans="2:8" ht="13.5" thickBot="1"/>
    <row r="66" spans="2:8" ht="13.5" thickBot="1">
      <c r="B66" s="91" t="s">
        <v>35</v>
      </c>
    </row>
    <row r="67" spans="2:8">
      <c r="B67" s="136" t="s">
        <v>36</v>
      </c>
      <c r="C67" s="90"/>
      <c r="D67" s="132" t="s">
        <v>37</v>
      </c>
      <c r="E67" s="133"/>
      <c r="F67" s="89">
        <v>2017</v>
      </c>
      <c r="G67" s="88"/>
      <c r="H67" s="87">
        <f>'[1]Prisliste tillæg'!K7</f>
        <v>0</v>
      </c>
    </row>
    <row r="68" spans="2:8" ht="13.5" thickBot="1">
      <c r="B68" s="137"/>
      <c r="C68" s="86"/>
      <c r="D68" s="134"/>
      <c r="E68" s="135"/>
      <c r="F68" s="85" t="s">
        <v>38</v>
      </c>
      <c r="G68" s="84" t="s">
        <v>39</v>
      </c>
      <c r="H68" s="83" t="s">
        <v>38</v>
      </c>
    </row>
    <row r="69" spans="2:8" ht="17.25">
      <c r="B69" s="76" t="s">
        <v>40</v>
      </c>
      <c r="C69" s="82" t="s">
        <v>41</v>
      </c>
      <c r="D69" s="150" t="s">
        <v>42</v>
      </c>
      <c r="E69" s="150"/>
      <c r="F69" s="81">
        <v>6.47</v>
      </c>
      <c r="G69" s="80" t="s">
        <v>43</v>
      </c>
      <c r="H69" s="92">
        <f>F69*(VLOOKUP(OpdateretÅrstal,Prislistetillæg!$A$4:$C$61,3,FALSE)/VLOOKUP(Produktionsår_2,Prislistetillæg!$A$5:$C$61,3,FALSE))</f>
        <v>7.4510035844176778</v>
      </c>
    </row>
    <row r="70" spans="2:8" ht="17.25">
      <c r="B70" s="76" t="s">
        <v>44</v>
      </c>
      <c r="C70" s="79" t="s">
        <v>41</v>
      </c>
      <c r="D70" s="151" t="s">
        <v>45</v>
      </c>
      <c r="E70" s="151"/>
      <c r="F70" s="25">
        <v>10.31</v>
      </c>
      <c r="G70" s="78" t="s">
        <v>43</v>
      </c>
      <c r="H70" s="77">
        <f>F70*(VLOOKUP(OpdateretÅrstal,Prislistetillæg!$A$4:$C$61,3,FALSE)/VLOOKUP(Produktionsår_2,Prislistetillæg!$A$5:$C$61,3,FALSE))</f>
        <v>11.873237551058155</v>
      </c>
    </row>
    <row r="71" spans="2:8" ht="17.25">
      <c r="B71" s="76" t="s">
        <v>46</v>
      </c>
      <c r="C71" s="79" t="s">
        <v>41</v>
      </c>
      <c r="D71" s="151" t="s">
        <v>47</v>
      </c>
      <c r="E71" s="151"/>
      <c r="F71" s="25">
        <v>17.46</v>
      </c>
      <c r="G71" s="78" t="s">
        <v>43</v>
      </c>
      <c r="H71" s="77">
        <f>F71*(VLOOKUP(OpdateretÅrstal,Prislistetillæg!$A$4:$C$61,3,FALSE)/VLOOKUP(Produktionsår_2,Prislistetillæg!$A$5:$C$61,3,FALSE))</f>
        <v>20.107345067068419</v>
      </c>
    </row>
    <row r="72" spans="2:8" ht="17.25">
      <c r="B72" s="76" t="s">
        <v>48</v>
      </c>
      <c r="C72" s="79" t="s">
        <v>41</v>
      </c>
      <c r="D72" s="151" t="s">
        <v>49</v>
      </c>
      <c r="E72" s="151"/>
      <c r="F72" s="25">
        <v>33.369999999999997</v>
      </c>
      <c r="G72" s="78" t="s">
        <v>43</v>
      </c>
      <c r="H72" s="77">
        <f>F72*(VLOOKUP(OpdateretÅrstal,Prislistetillæg!$A$4:$C$61,3,FALSE)/VLOOKUP(Produktionsår_2,Prislistetillæg!$A$5:$C$61,3,FALSE))</f>
        <v>38.429673819477266</v>
      </c>
    </row>
    <row r="73" spans="2:8" ht="18" thickBot="1">
      <c r="B73" s="76" t="s">
        <v>50</v>
      </c>
      <c r="C73" s="75" t="s">
        <v>51</v>
      </c>
      <c r="D73" s="152" t="s">
        <v>49</v>
      </c>
      <c r="E73" s="152"/>
      <c r="F73" s="60">
        <v>6.71</v>
      </c>
      <c r="G73" s="74" t="s">
        <v>52</v>
      </c>
      <c r="H73" s="61">
        <f>F73*(VLOOKUP(OpdateretÅrstal,Prislistetillæg!$A$4:$C$61,3,FALSE)/VLOOKUP(Produktionsår_2,Prislistetillæg!$A$5:$C$61,3,FALSE))</f>
        <v>7.7273932073327076</v>
      </c>
    </row>
    <row r="74" spans="2:8">
      <c r="B74" s="138" t="s">
        <v>53</v>
      </c>
      <c r="C74" s="139"/>
      <c r="D74" s="139"/>
      <c r="E74" s="139"/>
      <c r="F74" s="139"/>
      <c r="G74" s="139"/>
      <c r="H74" s="140"/>
    </row>
    <row r="75" spans="2:8" ht="13.5" thickBot="1">
      <c r="B75" s="141"/>
      <c r="C75" s="142"/>
      <c r="D75" s="142"/>
      <c r="E75" s="142"/>
      <c r="F75" s="142"/>
      <c r="G75" s="142"/>
      <c r="H75" s="143"/>
    </row>
    <row r="76" spans="2:8">
      <c r="B76" s="144" t="s">
        <v>54</v>
      </c>
      <c r="C76" s="145"/>
      <c r="D76" s="145"/>
      <c r="E76" s="145"/>
      <c r="F76" s="145"/>
      <c r="G76" s="145"/>
      <c r="H76" s="146"/>
    </row>
    <row r="77" spans="2:8" ht="13.5" thickBot="1">
      <c r="B77" s="147"/>
      <c r="C77" s="148"/>
      <c r="D77" s="148"/>
      <c r="E77" s="148"/>
      <c r="F77" s="148"/>
      <c r="G77" s="148"/>
      <c r="H77" s="149"/>
    </row>
  </sheetData>
  <mergeCells count="29">
    <mergeCell ref="B76:H77"/>
    <mergeCell ref="D69:E69"/>
    <mergeCell ref="D70:E70"/>
    <mergeCell ref="D71:E71"/>
    <mergeCell ref="D72:E72"/>
    <mergeCell ref="D73:E73"/>
    <mergeCell ref="B50:O50"/>
    <mergeCell ref="B34:O34"/>
    <mergeCell ref="D67:E68"/>
    <mergeCell ref="B67:B68"/>
    <mergeCell ref="B74:H75"/>
    <mergeCell ref="A30:O30"/>
    <mergeCell ref="B22:O22"/>
    <mergeCell ref="A28:O28"/>
    <mergeCell ref="A26:O26"/>
    <mergeCell ref="A32:K32"/>
    <mergeCell ref="A12:O13"/>
    <mergeCell ref="A24:O24"/>
    <mergeCell ref="A2:O3"/>
    <mergeCell ref="A9:O10"/>
    <mergeCell ref="A15:O15"/>
    <mergeCell ref="B18:O18"/>
    <mergeCell ref="B19:O19"/>
    <mergeCell ref="B20:O20"/>
    <mergeCell ref="A17:O17"/>
    <mergeCell ref="B21:O21"/>
    <mergeCell ref="A5:O5"/>
    <mergeCell ref="A6:O6"/>
    <mergeCell ref="A7:J7"/>
  </mergeCells>
  <hyperlinks>
    <hyperlink ref="D39" location="'1'!A1" display="'1'!A1" xr:uid="{5AE420B9-C36C-4899-87A7-23930644454A}"/>
    <hyperlink ref="G39" location="'6'!A1" display="'6'!A1" xr:uid="{B455726F-1DB8-45AB-9D80-709AF959A397}"/>
    <hyperlink ref="J39" location="'11'!A1" display="'11'!A1" xr:uid="{8C7412A2-35B7-482C-A460-1BBAA68AD654}"/>
    <hyperlink ref="M39" location="'16'!A1" display="'16'!A1" xr:uid="{150B2560-51A9-4ED0-ADC2-4D56B3D19E0B}"/>
    <hyperlink ref="D41" location="'2'!A1" display="'2'!A1" xr:uid="{B35663F0-B666-4901-AE67-6CBC2E3CAC16}"/>
    <hyperlink ref="G41" location="'7'!A1" display="'7'!A1" xr:uid="{7F185B4B-35F1-48B7-9A12-698933881D2A}"/>
    <hyperlink ref="J41" location="'12'!A1" display="'12'!A1" xr:uid="{2CC1A95F-2FE7-4E9A-9475-758A0EF3635A}"/>
    <hyperlink ref="M41" location="'17'!A1" display="'17'!A1" xr:uid="{7C5C1D37-010D-4DED-8C82-40A490F63A3D}"/>
    <hyperlink ref="D43" location="'3'!A1" display="'3'!A1" xr:uid="{9F4C1EBF-E2AB-4A9A-926B-7B39979BBE4C}"/>
    <hyperlink ref="G43" location="'8'!A1" display="'8'!A1" xr:uid="{9CF6B782-8E06-4F58-9DB0-7B64B053CA4E}"/>
    <hyperlink ref="J43" location="'13'!A1" display="'13'!A1" xr:uid="{4C7BCC89-3BB7-42C3-8E86-A0EB946C0251}"/>
    <hyperlink ref="M43" location="'18'!A1" display="'18'!A1" xr:uid="{E02A9F55-71C8-42CF-933C-F453E90064E5}"/>
    <hyperlink ref="D45" location="'4'!A1" display="'4'!A1" xr:uid="{8CE05073-2BBF-43C5-B693-25A63AC82013}"/>
    <hyperlink ref="G45" location="'9'!A1" display="'9'!A1" xr:uid="{CDE18B01-1225-405C-86E5-5ABD119A55EB}"/>
    <hyperlink ref="J45" location="'14'!A1" display="'14'!A1" xr:uid="{84D51759-BCC2-4749-B638-D628678D7F4E}"/>
    <hyperlink ref="M45" location="'19'!A1" display="'19'!A1" xr:uid="{028E552E-C44E-4814-84C6-BDCB9097D1D6}"/>
    <hyperlink ref="D47" location="'5'!A1" display="'5'!A1" xr:uid="{C6FFB2B5-C531-46D9-AC5D-11E53F12EEE9}"/>
    <hyperlink ref="G47" location="'10'!A1" display="'10'!A1" xr:uid="{03C23396-D00B-4836-80A0-B548F11F4A24}"/>
    <hyperlink ref="J47" location="'15'!A1" display="'15'!A1" xr:uid="{CAFA4759-73E7-4BC0-AEC5-DBB463C255C2}"/>
    <hyperlink ref="M47" location="'20'!A1" display="'20'!A1" xr:uid="{F9BE2CBE-41A3-4301-9D54-810F5DC96E06}"/>
    <hyperlink ref="D55" location="'1'!A1" display="'1'!A1" xr:uid="{3A45846B-1C91-4C85-9511-382B1C8526FB}"/>
    <hyperlink ref="G55" location="'6'!A1" display="'6'!A1" xr:uid="{97C8722A-3412-40FA-ACAC-268925EC45D0}"/>
    <hyperlink ref="J55" location="'11'!A1" display="'11'!A1" xr:uid="{A2D59E40-F57F-4B6B-8BF0-960A62E090E6}"/>
    <hyperlink ref="M55" location="'16'!A1" display="'16'!A1" xr:uid="{9827613B-BBCA-4ED2-99A8-38CDC15C4BE4}"/>
    <hyperlink ref="D57" location="'2'!A1" display="'2'!A1" xr:uid="{817E1A8A-48E6-4092-8EC1-F0230CA57F6C}"/>
    <hyperlink ref="G57" location="'7'!A1" display="'7'!A1" xr:uid="{2F9DFBFC-7506-4554-A666-D2D28D453978}"/>
    <hyperlink ref="J57" location="'12'!A1" display="'12'!A1" xr:uid="{E674B515-34CB-40A5-90C1-353A9B733AF9}"/>
    <hyperlink ref="M57" location="'17'!A1" display="'17'!A1" xr:uid="{F04E09C8-B458-4B9A-B0A3-88FCE956EA67}"/>
    <hyperlink ref="D59" location="'3'!A1" display="'3'!A1" xr:uid="{D78D5346-1332-4983-B6DB-A9580CE54A64}"/>
    <hyperlink ref="G59" location="'8'!A1" display="'8'!A1" xr:uid="{158526CC-C3D7-401E-8EAF-A10AEBABD0B5}"/>
    <hyperlink ref="J59" location="'13'!A1" display="'13'!A1" xr:uid="{9BD73F19-6C5F-4C92-81C3-1E9D1D3A0379}"/>
    <hyperlink ref="M59" location="'18'!A1" display="'18'!A1" xr:uid="{ACFCF599-613F-49E7-AD01-BA83B7919D92}"/>
    <hyperlink ref="D61" location="'4'!A1" display="'4'!A1" xr:uid="{25810F85-B6EF-4642-8503-F9D8755FC0DF}"/>
    <hyperlink ref="G61" location="'9'!A1" display="'9'!A1" xr:uid="{0C5308DE-3356-4A2F-AD47-7629C4907567}"/>
    <hyperlink ref="J61" location="'14'!A1" display="'14'!A1" xr:uid="{843CF416-E35C-48D8-8133-2C87F0E936BF}"/>
    <hyperlink ref="M61" location="'19'!A1" display="'19'!A1" xr:uid="{1CC82BA0-9B11-4278-A3A5-9EA432131A03}"/>
    <hyperlink ref="D63" location="'5'!A1" display="'5'!A1" xr:uid="{B9134734-0FAB-4896-B640-9F4613249A83}"/>
    <hyperlink ref="G63" location="'10'!A1" display="'10'!A1" xr:uid="{50F1CE26-4272-43D2-9F7E-584685455906}"/>
    <hyperlink ref="J63" location="'15'!A1" display="'15'!A1" xr:uid="{2A6BC98B-4A63-4ADF-9100-A2EA447D6B09}"/>
    <hyperlink ref="M63" location="'20'!A1" display="'20'!A1" xr:uid="{6A41896F-91D0-4667-9FE7-9627708557C0}"/>
  </hyperlinks>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Ark10">
    <tabColor rgb="FF00B050"/>
  </sheetPr>
  <dimension ref="B1:K27"/>
  <sheetViews>
    <sheetView workbookViewId="0">
      <selection activeCell="I22" sqref="I22"/>
    </sheetView>
  </sheetViews>
  <sheetFormatPr defaultRowHeight="12.75"/>
  <cols>
    <col min="9" max="9" width="9.5" bestFit="1" customWidth="1"/>
    <col min="10" max="11" width="12.125" bestFit="1" customWidth="1"/>
  </cols>
  <sheetData>
    <row r="1" spans="2:11" ht="13.5" thickBot="1">
      <c r="B1" s="180" t="s">
        <v>55</v>
      </c>
      <c r="C1" s="181"/>
      <c r="D1" s="181"/>
      <c r="E1" s="181"/>
      <c r="F1" s="71">
        <v>9</v>
      </c>
      <c r="G1" s="182" t="s">
        <v>56</v>
      </c>
      <c r="H1" s="182"/>
      <c r="I1" s="182"/>
      <c r="J1" s="182"/>
      <c r="K1" s="182"/>
    </row>
    <row r="3" spans="2:11">
      <c r="D3" s="66" t="s">
        <v>57</v>
      </c>
      <c r="E3" s="65">
        <v>2017</v>
      </c>
      <c r="F3" t="s">
        <v>58</v>
      </c>
    </row>
    <row r="6" spans="2:11">
      <c r="B6" s="178" t="s">
        <v>59</v>
      </c>
      <c r="C6" s="179"/>
      <c r="D6" s="55">
        <v>50</v>
      </c>
      <c r="E6" s="27" t="s">
        <v>60</v>
      </c>
      <c r="F6" s="161" t="s">
        <v>61</v>
      </c>
      <c r="G6" s="162"/>
      <c r="H6" s="162"/>
      <c r="I6" s="28">
        <v>300</v>
      </c>
      <c r="J6" s="27" t="s">
        <v>62</v>
      </c>
    </row>
    <row r="8" spans="2:11" ht="13.5" thickBot="1"/>
    <row r="9" spans="2:11">
      <c r="B9" s="102"/>
      <c r="C9" s="159" t="s">
        <v>63</v>
      </c>
      <c r="D9" s="159"/>
      <c r="E9" s="159"/>
      <c r="F9" s="159"/>
      <c r="G9" s="159"/>
      <c r="H9" s="159"/>
      <c r="I9" s="104">
        <f>Produktionsår</f>
        <v>2017</v>
      </c>
      <c r="J9" s="107"/>
      <c r="K9" s="99">
        <f>OpdateretÅrstal</f>
        <v>2023</v>
      </c>
    </row>
    <row r="10" spans="2:11" ht="13.5" thickBot="1">
      <c r="B10" s="106" t="s">
        <v>36</v>
      </c>
      <c r="C10" s="167" t="s">
        <v>64</v>
      </c>
      <c r="D10" s="168"/>
      <c r="E10" s="168"/>
      <c r="F10" s="168"/>
      <c r="G10" s="168"/>
      <c r="H10" s="169"/>
      <c r="I10" s="105" t="s">
        <v>65</v>
      </c>
      <c r="J10" s="108" t="s">
        <v>66</v>
      </c>
      <c r="K10" s="100" t="s">
        <v>65</v>
      </c>
    </row>
    <row r="11" spans="2:11" ht="12.75" customHeight="1">
      <c r="B11" s="76" t="s">
        <v>75</v>
      </c>
      <c r="C11" s="153" t="s">
        <v>68</v>
      </c>
      <c r="D11" s="170"/>
      <c r="E11" s="170"/>
      <c r="F11" s="170"/>
      <c r="G11" s="170"/>
      <c r="H11" s="171"/>
      <c r="I11" s="81">
        <v>67.459999999999994</v>
      </c>
      <c r="J11" s="101">
        <f>I11*$D$6</f>
        <v>3372.9999999999995</v>
      </c>
      <c r="K11" s="110">
        <f>J11*(VLOOKUP(OpdateretÅrstal,Prislistetillæg!$A$4:$C$61,3,FALSE)/VLOOKUP(Produktionsår,Prislistetillæg!$A$5:$C$61,3,FALSE))</f>
        <v>3884.4258253849807</v>
      </c>
    </row>
    <row r="12" spans="2:11" ht="12.75" customHeight="1">
      <c r="B12" s="24" t="s">
        <v>69</v>
      </c>
      <c r="C12" s="172" t="s">
        <v>70</v>
      </c>
      <c r="D12" s="173"/>
      <c r="E12" s="173"/>
      <c r="F12" s="173"/>
      <c r="G12" s="173"/>
      <c r="H12" s="174"/>
      <c r="I12" s="25">
        <v>82.25</v>
      </c>
      <c r="J12" s="34">
        <f>I12</f>
        <v>82.25</v>
      </c>
      <c r="K12" s="67">
        <f>J12*(VLOOKUP(OpdateretÅrstal,Prislistetillæg!$A$4:$C$61,3,FALSE)/VLOOKUP(Produktionsår,Prislistetillæg!$A$5:$C$61,3,FALSE))</f>
        <v>94.721027019838331</v>
      </c>
    </row>
    <row r="13" spans="2:11" ht="12.75" customHeight="1">
      <c r="B13" s="24"/>
      <c r="C13" s="186"/>
      <c r="D13" s="187"/>
      <c r="E13" s="187"/>
      <c r="F13" s="187"/>
      <c r="G13" s="187"/>
      <c r="H13" s="188"/>
      <c r="I13" s="25"/>
      <c r="J13" s="34"/>
      <c r="K13" s="56"/>
    </row>
    <row r="14" spans="2:11" ht="12.75" customHeight="1">
      <c r="B14" s="24"/>
      <c r="C14" s="186" t="s">
        <v>71</v>
      </c>
      <c r="D14" s="187"/>
      <c r="E14" s="187"/>
      <c r="F14" s="187"/>
      <c r="G14" s="187"/>
      <c r="H14" s="188"/>
      <c r="I14" s="25"/>
      <c r="J14" s="34">
        <f>SUM(J11:J12)</f>
        <v>3455.2499999999995</v>
      </c>
      <c r="K14" s="67">
        <f>J14*(VLOOKUP(OpdateretÅrstal,Prislistetillæg!$A$4:$C$61,3,FALSE)/VLOOKUP(Produktionsår,Prislistetillæg!$A$5:$C$61,3,FALSE))</f>
        <v>3979.1468524048191</v>
      </c>
    </row>
    <row r="15" spans="2:11" ht="12.75" customHeight="1">
      <c r="B15" s="24"/>
      <c r="C15" s="164"/>
      <c r="D15" s="165"/>
      <c r="E15" s="165"/>
      <c r="F15" s="165"/>
      <c r="G15" s="165"/>
      <c r="H15" s="166"/>
      <c r="I15" s="25"/>
      <c r="J15" s="103"/>
      <c r="K15" s="56"/>
    </row>
    <row r="16" spans="2:11" ht="13.5" customHeight="1" thickBot="1">
      <c r="B16" s="26"/>
      <c r="C16" s="183" t="s">
        <v>72</v>
      </c>
      <c r="D16" s="184"/>
      <c r="E16" s="184"/>
      <c r="F16" s="184"/>
      <c r="G16" s="184"/>
      <c r="H16" s="185"/>
      <c r="I16" s="58"/>
      <c r="J16" s="29">
        <f>J14/D6</f>
        <v>69.10499999999999</v>
      </c>
      <c r="K16" s="111">
        <f>J16*(VLOOKUP(OpdateretÅrstal,Prislistetillæg!$A$4:$C$61,3,FALSE)/VLOOKUP(Produktionsår,Prislistetillæg!$A$5:$C$61,3,FALSE))</f>
        <v>79.582937048096383</v>
      </c>
    </row>
    <row r="18" spans="2:11" ht="13.5" thickBot="1"/>
    <row r="19" spans="2:11">
      <c r="B19" s="102"/>
      <c r="C19" s="159" t="str">
        <f>C9</f>
        <v>Gipsloft på skinnesystem med ét lag skinner og ét lag alm. gips.</v>
      </c>
      <c r="D19" s="159"/>
      <c r="E19" s="159"/>
      <c r="F19" s="159"/>
      <c r="G19" s="159"/>
      <c r="H19" s="159"/>
      <c r="I19" s="104">
        <f>Produktionsår</f>
        <v>2017</v>
      </c>
      <c r="J19" s="90"/>
      <c r="K19" s="68">
        <f>OpdateretÅrstal</f>
        <v>2023</v>
      </c>
    </row>
    <row r="20" spans="2:11" ht="13.5" thickBot="1">
      <c r="B20" s="106" t="s">
        <v>36</v>
      </c>
      <c r="C20" s="167" t="s">
        <v>64</v>
      </c>
      <c r="D20" s="168"/>
      <c r="E20" s="168"/>
      <c r="F20" s="168"/>
      <c r="G20" s="168"/>
      <c r="H20" s="169"/>
      <c r="I20" s="105" t="s">
        <v>38</v>
      </c>
      <c r="J20" s="109" t="s">
        <v>66</v>
      </c>
      <c r="K20" s="69" t="s">
        <v>65</v>
      </c>
    </row>
    <row r="21" spans="2:11">
      <c r="B21" s="76" t="str">
        <f>B11</f>
        <v>070303B</v>
      </c>
      <c r="C21" s="153" t="str">
        <f>C11</f>
        <v>Træbeton t.o.m. 600 x 2400 mm, t.o.m. 35 mm tykkelse</v>
      </c>
      <c r="D21" s="154"/>
      <c r="E21" s="154"/>
      <c r="F21" s="154"/>
      <c r="G21" s="154"/>
      <c r="H21" s="155"/>
      <c r="I21" s="81">
        <f>I11</f>
        <v>67.459999999999994</v>
      </c>
      <c r="J21" s="101">
        <f>I21*$D$6</f>
        <v>3372.9999999999995</v>
      </c>
      <c r="K21" s="110">
        <f>J21*(VLOOKUP(OpdateretÅrstal,Prislistetillæg!$A$4:$C$61,3,FALSE)/VLOOKUP(Produktionsår,Prislistetillæg!$A$5:$C$61,3,FALSE))</f>
        <v>3884.4258253849807</v>
      </c>
    </row>
    <row r="22" spans="2:11">
      <c r="B22" s="24" t="s">
        <v>69</v>
      </c>
      <c r="C22" s="172" t="s">
        <v>70</v>
      </c>
      <c r="D22" s="173"/>
      <c r="E22" s="173"/>
      <c r="F22" s="173"/>
      <c r="G22" s="173"/>
      <c r="H22" s="174"/>
      <c r="I22" s="25">
        <v>82.25</v>
      </c>
      <c r="J22" s="34">
        <f>I22</f>
        <v>82.25</v>
      </c>
      <c r="K22" s="67">
        <f>J22*(VLOOKUP(OpdateretÅrstal,Prislistetillæg!$A$4:$C$61,3,FALSE)/VLOOKUP(Produktionsår,Prislistetillæg!$A$5:$C$61,3,FALSE))</f>
        <v>94.721027019838331</v>
      </c>
    </row>
    <row r="23" spans="2:11" ht="26.25" customHeight="1">
      <c r="B23" s="112" t="s">
        <v>73</v>
      </c>
      <c r="C23" s="175" t="s">
        <v>74</v>
      </c>
      <c r="D23" s="176"/>
      <c r="E23" s="176"/>
      <c r="F23" s="176"/>
      <c r="G23" s="176"/>
      <c r="H23" s="177"/>
      <c r="I23" s="25">
        <f>I21*0.07</f>
        <v>4.7222</v>
      </c>
      <c r="J23" s="34">
        <f>I23*$D$6</f>
        <v>236.10999999999999</v>
      </c>
      <c r="K23" s="67">
        <f>J23*(VLOOKUP(OpdateretÅrstal,Prislistetillæg!$A$4:$C$61,3,FALSE)/VLOOKUP(Produktionsår,Prislistetillæg!$A$5:$C$61,3,FALSE))</f>
        <v>271.9098077769487</v>
      </c>
    </row>
    <row r="24" spans="2:11">
      <c r="B24" s="24"/>
      <c r="C24" s="186"/>
      <c r="D24" s="187"/>
      <c r="E24" s="187"/>
      <c r="F24" s="187"/>
      <c r="G24" s="187"/>
      <c r="H24" s="188"/>
      <c r="I24" s="25"/>
      <c r="J24" s="34"/>
      <c r="K24" s="56"/>
    </row>
    <row r="25" spans="2:11">
      <c r="B25" s="24"/>
      <c r="C25" s="186" t="s">
        <v>71</v>
      </c>
      <c r="D25" s="187"/>
      <c r="E25" s="187"/>
      <c r="F25" s="187"/>
      <c r="G25" s="187"/>
      <c r="H25" s="188"/>
      <c r="I25" s="25"/>
      <c r="J25" s="34">
        <f>SUM(J21:J23)</f>
        <v>3691.3599999999997</v>
      </c>
      <c r="K25" s="67">
        <f>J25*(VLOOKUP(OpdateretÅrstal,Prislistetillæg!$A$4:$C$61,3,FALSE)/VLOOKUP(Produktionsår,Prislistetillæg!$A$5:$C$61,3,FALSE))</f>
        <v>4251.0566601817682</v>
      </c>
    </row>
    <row r="26" spans="2:11">
      <c r="B26" s="24"/>
      <c r="C26" s="164"/>
      <c r="D26" s="165"/>
      <c r="E26" s="165"/>
      <c r="F26" s="165"/>
      <c r="G26" s="165"/>
      <c r="H26" s="166"/>
      <c r="I26" s="25"/>
      <c r="J26" s="57"/>
      <c r="K26" s="56"/>
    </row>
    <row r="27" spans="2:11" ht="13.5" thickBot="1">
      <c r="B27" s="26"/>
      <c r="C27" s="183" t="s">
        <v>72</v>
      </c>
      <c r="D27" s="184"/>
      <c r="E27" s="184"/>
      <c r="F27" s="184"/>
      <c r="G27" s="184"/>
      <c r="H27" s="185"/>
      <c r="I27" s="58"/>
      <c r="J27" s="29">
        <f>J25/D6</f>
        <v>73.827199999999991</v>
      </c>
      <c r="K27" s="111">
        <f>J27*(VLOOKUP(OpdateretÅrstal,Prislistetillæg!$A$4:$C$61,3,FALSE)/VLOOKUP(Produktionsår,Prislistetillæg!$A$5:$C$61,3,FALSE))</f>
        <v>85.021133203635358</v>
      </c>
    </row>
  </sheetData>
  <mergeCells count="21">
    <mergeCell ref="C27:H27"/>
    <mergeCell ref="F6:H6"/>
    <mergeCell ref="C23:H23"/>
    <mergeCell ref="C24:H24"/>
    <mergeCell ref="C25:H25"/>
    <mergeCell ref="C26:H26"/>
    <mergeCell ref="C20:H20"/>
    <mergeCell ref="C21:H21"/>
    <mergeCell ref="C22:H22"/>
    <mergeCell ref="C12:H12"/>
    <mergeCell ref="C14:H14"/>
    <mergeCell ref="C15:H15"/>
    <mergeCell ref="C16:H16"/>
    <mergeCell ref="C13:H13"/>
    <mergeCell ref="C19:H19"/>
    <mergeCell ref="B6:C6"/>
    <mergeCell ref="C10:H10"/>
    <mergeCell ref="C11:H11"/>
    <mergeCell ref="B1:E1"/>
    <mergeCell ref="G1:K1"/>
    <mergeCell ref="C9:H9"/>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Ark11">
    <tabColor rgb="FF00B050"/>
  </sheetPr>
  <dimension ref="B1:K27"/>
  <sheetViews>
    <sheetView workbookViewId="0">
      <selection activeCell="I22" sqref="I22"/>
    </sheetView>
  </sheetViews>
  <sheetFormatPr defaultRowHeight="12.75"/>
  <cols>
    <col min="9" max="9" width="9.5" bestFit="1" customWidth="1"/>
    <col min="10" max="11" width="12.125" bestFit="1" customWidth="1"/>
  </cols>
  <sheetData>
    <row r="1" spans="2:11" ht="13.5" thickBot="1">
      <c r="B1" s="180" t="s">
        <v>55</v>
      </c>
      <c r="C1" s="181"/>
      <c r="D1" s="181"/>
      <c r="E1" s="181"/>
      <c r="F1" s="71">
        <v>10</v>
      </c>
      <c r="G1" s="182" t="s">
        <v>56</v>
      </c>
      <c r="H1" s="182"/>
      <c r="I1" s="182"/>
      <c r="J1" s="182"/>
      <c r="K1" s="182"/>
    </row>
    <row r="3" spans="2:11">
      <c r="D3" s="66" t="s">
        <v>57</v>
      </c>
      <c r="E3" s="65">
        <v>2017</v>
      </c>
      <c r="F3" t="s">
        <v>58</v>
      </c>
    </row>
    <row r="6" spans="2:11">
      <c r="B6" s="178" t="s">
        <v>59</v>
      </c>
      <c r="C6" s="179"/>
      <c r="D6" s="55">
        <v>100</v>
      </c>
      <c r="E6" s="27" t="s">
        <v>60</v>
      </c>
      <c r="F6" s="161" t="s">
        <v>61</v>
      </c>
      <c r="G6" s="162"/>
      <c r="H6" s="162"/>
      <c r="I6" s="28">
        <v>300</v>
      </c>
      <c r="J6" s="27" t="s">
        <v>62</v>
      </c>
    </row>
    <row r="8" spans="2:11" ht="13.5" thickBot="1"/>
    <row r="9" spans="2:11">
      <c r="B9" s="102"/>
      <c r="C9" s="159" t="s">
        <v>63</v>
      </c>
      <c r="D9" s="159"/>
      <c r="E9" s="159"/>
      <c r="F9" s="159"/>
      <c r="G9" s="159"/>
      <c r="H9" s="159"/>
      <c r="I9" s="104">
        <f>Produktionsår</f>
        <v>2017</v>
      </c>
      <c r="J9" s="107"/>
      <c r="K9" s="99">
        <f>OpdateretÅrstal</f>
        <v>2023</v>
      </c>
    </row>
    <row r="10" spans="2:11" ht="13.5" thickBot="1">
      <c r="B10" s="106" t="s">
        <v>36</v>
      </c>
      <c r="C10" s="167" t="s">
        <v>64</v>
      </c>
      <c r="D10" s="168"/>
      <c r="E10" s="168"/>
      <c r="F10" s="168"/>
      <c r="G10" s="168"/>
      <c r="H10" s="169"/>
      <c r="I10" s="105" t="s">
        <v>65</v>
      </c>
      <c r="J10" s="108" t="s">
        <v>66</v>
      </c>
      <c r="K10" s="100" t="s">
        <v>65</v>
      </c>
    </row>
    <row r="11" spans="2:11" ht="12.75" customHeight="1">
      <c r="B11" s="76" t="s">
        <v>75</v>
      </c>
      <c r="C11" s="153" t="s">
        <v>68</v>
      </c>
      <c r="D11" s="170"/>
      <c r="E11" s="170"/>
      <c r="F11" s="170"/>
      <c r="G11" s="170"/>
      <c r="H11" s="171"/>
      <c r="I11" s="81">
        <v>67.459999999999994</v>
      </c>
      <c r="J11" s="101">
        <f>I11*$D$6</f>
        <v>6745.9999999999991</v>
      </c>
      <c r="K11" s="110">
        <f>J11*(VLOOKUP(OpdateretÅrstal,Prislistetillæg!$A$4:$C$61,3,FALSE)/VLOOKUP(Produktionsår,Prislistetillæg!$A$5:$C$61,3,FALSE))</f>
        <v>7768.8516507699615</v>
      </c>
    </row>
    <row r="12" spans="2:11" ht="12.75" customHeight="1">
      <c r="B12" s="24" t="s">
        <v>69</v>
      </c>
      <c r="C12" s="172" t="s">
        <v>70</v>
      </c>
      <c r="D12" s="173"/>
      <c r="E12" s="173"/>
      <c r="F12" s="173"/>
      <c r="G12" s="173"/>
      <c r="H12" s="174"/>
      <c r="I12" s="25">
        <v>82.25</v>
      </c>
      <c r="J12" s="34">
        <f>I12</f>
        <v>82.25</v>
      </c>
      <c r="K12" s="67">
        <f>J12*(VLOOKUP(OpdateretÅrstal,Prislistetillæg!$A$4:$C$61,3,FALSE)/VLOOKUP(Produktionsår,Prislistetillæg!$A$5:$C$61,3,FALSE))</f>
        <v>94.721027019838331</v>
      </c>
    </row>
    <row r="13" spans="2:11">
      <c r="B13" s="24"/>
      <c r="C13" s="163"/>
      <c r="D13" s="163"/>
      <c r="E13" s="163"/>
      <c r="F13" s="163"/>
      <c r="G13" s="163"/>
      <c r="H13" s="163"/>
      <c r="I13" s="25"/>
      <c r="J13" s="34"/>
      <c r="K13" s="56"/>
    </row>
    <row r="14" spans="2:11">
      <c r="B14" s="24"/>
      <c r="C14" s="163" t="s">
        <v>71</v>
      </c>
      <c r="D14" s="163"/>
      <c r="E14" s="163"/>
      <c r="F14" s="163"/>
      <c r="G14" s="163"/>
      <c r="H14" s="163"/>
      <c r="I14" s="25"/>
      <c r="J14" s="34">
        <f>SUM(J11:J12)</f>
        <v>6828.2499999999991</v>
      </c>
      <c r="K14" s="67">
        <f>J14*(VLOOKUP(OpdateretÅrstal,Prislistetillæg!$A$4:$C$61,3,FALSE)/VLOOKUP(Produktionsår,Prislistetillæg!$A$5:$C$61,3,FALSE))</f>
        <v>7863.5726777897999</v>
      </c>
    </row>
    <row r="15" spans="2:11">
      <c r="B15" s="24"/>
      <c r="C15" s="164"/>
      <c r="D15" s="165"/>
      <c r="E15" s="165"/>
      <c r="F15" s="165"/>
      <c r="G15" s="165"/>
      <c r="H15" s="166"/>
      <c r="I15" s="25"/>
      <c r="J15" s="103"/>
      <c r="K15" s="56"/>
    </row>
    <row r="16" spans="2:11" ht="13.5" thickBot="1">
      <c r="B16" s="26"/>
      <c r="C16" s="160" t="s">
        <v>72</v>
      </c>
      <c r="D16" s="160"/>
      <c r="E16" s="160"/>
      <c r="F16" s="160"/>
      <c r="G16" s="160"/>
      <c r="H16" s="160"/>
      <c r="I16" s="58"/>
      <c r="J16" s="29">
        <f>J14/D6</f>
        <v>68.282499999999985</v>
      </c>
      <c r="K16" s="111">
        <f>J16*(VLOOKUP(OpdateretÅrstal,Prislistetillæg!$A$4:$C$61,3,FALSE)/VLOOKUP(Produktionsår,Prislistetillæg!$A$5:$C$61,3,FALSE))</f>
        <v>78.635726777897986</v>
      </c>
    </row>
    <row r="18" spans="2:11" ht="13.5" thickBot="1"/>
    <row r="19" spans="2:11">
      <c r="B19" s="102"/>
      <c r="C19" s="159" t="str">
        <f>C9</f>
        <v>Gipsloft på skinnesystem med ét lag skinner og ét lag alm. gips.</v>
      </c>
      <c r="D19" s="159"/>
      <c r="E19" s="159"/>
      <c r="F19" s="159"/>
      <c r="G19" s="159"/>
      <c r="H19" s="159"/>
      <c r="I19" s="104">
        <f>Produktionsår</f>
        <v>2017</v>
      </c>
      <c r="J19" s="90"/>
      <c r="K19" s="68">
        <f>OpdateretÅrstal</f>
        <v>2023</v>
      </c>
    </row>
    <row r="20" spans="2:11" ht="13.5" thickBot="1">
      <c r="B20" s="106" t="s">
        <v>36</v>
      </c>
      <c r="C20" s="167" t="s">
        <v>64</v>
      </c>
      <c r="D20" s="168"/>
      <c r="E20" s="168"/>
      <c r="F20" s="168"/>
      <c r="G20" s="168"/>
      <c r="H20" s="169"/>
      <c r="I20" s="105" t="s">
        <v>38</v>
      </c>
      <c r="J20" s="109" t="s">
        <v>66</v>
      </c>
      <c r="K20" s="69" t="s">
        <v>65</v>
      </c>
    </row>
    <row r="21" spans="2:11">
      <c r="B21" s="76" t="str">
        <f>B11</f>
        <v>070303B</v>
      </c>
      <c r="C21" s="153" t="str">
        <f>C11</f>
        <v>Træbeton t.o.m. 600 x 2400 mm, t.o.m. 35 mm tykkelse</v>
      </c>
      <c r="D21" s="154"/>
      <c r="E21" s="154"/>
      <c r="F21" s="154"/>
      <c r="G21" s="154"/>
      <c r="H21" s="155"/>
      <c r="I21" s="81">
        <f>I11</f>
        <v>67.459999999999994</v>
      </c>
      <c r="J21" s="101">
        <f>I21*$D$6</f>
        <v>6745.9999999999991</v>
      </c>
      <c r="K21" s="110">
        <f>J21*(VLOOKUP(OpdateretÅrstal,Prislistetillæg!$A$4:$C$61,3,FALSE)/VLOOKUP(Produktionsår,Prislistetillæg!$A$5:$C$61,3,FALSE))</f>
        <v>7768.8516507699615</v>
      </c>
    </row>
    <row r="22" spans="2:11">
      <c r="B22" s="24" t="s">
        <v>69</v>
      </c>
      <c r="C22" s="172" t="s">
        <v>70</v>
      </c>
      <c r="D22" s="173"/>
      <c r="E22" s="173"/>
      <c r="F22" s="173"/>
      <c r="G22" s="173"/>
      <c r="H22" s="174"/>
      <c r="I22" s="25">
        <v>82.25</v>
      </c>
      <c r="J22" s="34">
        <f>I22</f>
        <v>82.25</v>
      </c>
      <c r="K22" s="67">
        <f>J22*(VLOOKUP(OpdateretÅrstal,Prislistetillæg!$A$4:$C$61,3,FALSE)/VLOOKUP(Produktionsår,Prislistetillæg!$A$5:$C$61,3,FALSE))</f>
        <v>94.721027019838331</v>
      </c>
    </row>
    <row r="23" spans="2:11" ht="26.25" customHeight="1">
      <c r="B23" s="112" t="s">
        <v>73</v>
      </c>
      <c r="C23" s="175" t="s">
        <v>74</v>
      </c>
      <c r="D23" s="176"/>
      <c r="E23" s="176"/>
      <c r="F23" s="176"/>
      <c r="G23" s="176"/>
      <c r="H23" s="177"/>
      <c r="I23" s="25">
        <f>I21*0.07</f>
        <v>4.7222</v>
      </c>
      <c r="J23" s="34">
        <f>I23*$D$6</f>
        <v>472.21999999999997</v>
      </c>
      <c r="K23" s="67">
        <f>J23*(VLOOKUP(OpdateretÅrstal,Prislistetillæg!$A$4:$C$61,3,FALSE)/VLOOKUP(Produktionsår,Prislistetillæg!$A$5:$C$61,3,FALSE))</f>
        <v>543.81961555389739</v>
      </c>
    </row>
    <row r="24" spans="2:11">
      <c r="B24" s="24"/>
      <c r="C24" s="163"/>
      <c r="D24" s="163"/>
      <c r="E24" s="163"/>
      <c r="F24" s="163"/>
      <c r="G24" s="163"/>
      <c r="H24" s="163"/>
      <c r="I24" s="25"/>
      <c r="J24" s="34"/>
      <c r="K24" s="56"/>
    </row>
    <row r="25" spans="2:11">
      <c r="B25" s="24"/>
      <c r="C25" s="163" t="s">
        <v>71</v>
      </c>
      <c r="D25" s="163"/>
      <c r="E25" s="163"/>
      <c r="F25" s="163"/>
      <c r="G25" s="163"/>
      <c r="H25" s="163"/>
      <c r="I25" s="25"/>
      <c r="J25" s="34">
        <f>SUM(J21:J23)</f>
        <v>7300.4699999999993</v>
      </c>
      <c r="K25" s="67">
        <f>J25*(VLOOKUP(OpdateretÅrstal,Prislistetillæg!$A$4:$C$61,3,FALSE)/VLOOKUP(Produktionsår,Prislistetillæg!$A$5:$C$61,3,FALSE))</f>
        <v>8407.392293343697</v>
      </c>
    </row>
    <row r="26" spans="2:11">
      <c r="B26" s="24"/>
      <c r="C26" s="164"/>
      <c r="D26" s="165"/>
      <c r="E26" s="165"/>
      <c r="F26" s="165"/>
      <c r="G26" s="165"/>
      <c r="H26" s="166"/>
      <c r="I26" s="25"/>
      <c r="J26" s="57"/>
      <c r="K26" s="56"/>
    </row>
    <row r="27" spans="2:11" ht="13.5" thickBot="1">
      <c r="B27" s="26"/>
      <c r="C27" s="160" t="s">
        <v>72</v>
      </c>
      <c r="D27" s="160"/>
      <c r="E27" s="160"/>
      <c r="F27" s="160"/>
      <c r="G27" s="160"/>
      <c r="H27" s="160"/>
      <c r="I27" s="58"/>
      <c r="J27" s="29">
        <f>J25/D6</f>
        <v>73.0047</v>
      </c>
      <c r="K27" s="111">
        <f>J27*(VLOOKUP(OpdateretÅrstal,Prislistetillæg!$A$4:$C$61,3,FALSE)/VLOOKUP(Produktionsår,Prislistetillæg!$A$5:$C$61,3,FALSE))</f>
        <v>84.073922933436975</v>
      </c>
    </row>
  </sheetData>
  <mergeCells count="21">
    <mergeCell ref="C27:H27"/>
    <mergeCell ref="F6:H6"/>
    <mergeCell ref="C23:H23"/>
    <mergeCell ref="C24:H24"/>
    <mergeCell ref="C25:H25"/>
    <mergeCell ref="C26:H26"/>
    <mergeCell ref="C20:H20"/>
    <mergeCell ref="C21:H21"/>
    <mergeCell ref="C22:H22"/>
    <mergeCell ref="C12:H12"/>
    <mergeCell ref="C14:H14"/>
    <mergeCell ref="C15:H15"/>
    <mergeCell ref="C16:H16"/>
    <mergeCell ref="C13:H13"/>
    <mergeCell ref="C19:H19"/>
    <mergeCell ref="B6:C6"/>
    <mergeCell ref="C10:H10"/>
    <mergeCell ref="C11:H11"/>
    <mergeCell ref="B1:E1"/>
    <mergeCell ref="G1:K1"/>
    <mergeCell ref="C9:H9"/>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Ark12">
    <tabColor theme="3"/>
  </sheetPr>
  <dimension ref="B1:K27"/>
  <sheetViews>
    <sheetView workbookViewId="0">
      <selection activeCell="I21" sqref="I21"/>
    </sheetView>
  </sheetViews>
  <sheetFormatPr defaultRowHeight="12.75"/>
  <cols>
    <col min="9" max="9" width="9.5" bestFit="1" customWidth="1"/>
    <col min="10" max="11" width="10.5" bestFit="1" customWidth="1"/>
  </cols>
  <sheetData>
    <row r="1" spans="2:11" ht="13.5" thickBot="1">
      <c r="B1" s="189" t="s">
        <v>55</v>
      </c>
      <c r="C1" s="190"/>
      <c r="D1" s="190"/>
      <c r="E1" s="190"/>
      <c r="F1" s="72">
        <v>11</v>
      </c>
      <c r="G1" s="191" t="s">
        <v>56</v>
      </c>
      <c r="H1" s="191"/>
      <c r="I1" s="191"/>
      <c r="J1" s="191"/>
      <c r="K1" s="191"/>
    </row>
    <row r="3" spans="2:11">
      <c r="D3" s="66" t="s">
        <v>57</v>
      </c>
      <c r="E3" s="65">
        <v>2017</v>
      </c>
      <c r="F3" t="s">
        <v>58</v>
      </c>
    </row>
    <row r="6" spans="2:11">
      <c r="B6" s="178" t="s">
        <v>59</v>
      </c>
      <c r="C6" s="179"/>
      <c r="D6" s="55">
        <v>5</v>
      </c>
      <c r="E6" s="27" t="s">
        <v>60</v>
      </c>
      <c r="F6" s="161" t="s">
        <v>61</v>
      </c>
      <c r="G6" s="162"/>
      <c r="H6" s="162"/>
      <c r="I6" s="28">
        <v>650</v>
      </c>
      <c r="J6" s="27" t="s">
        <v>62</v>
      </c>
    </row>
    <row r="8" spans="2:11" ht="13.5" thickBot="1"/>
    <row r="9" spans="2:11">
      <c r="B9" s="102"/>
      <c r="C9" s="159" t="s">
        <v>63</v>
      </c>
      <c r="D9" s="159"/>
      <c r="E9" s="159"/>
      <c r="F9" s="159"/>
      <c r="G9" s="159"/>
      <c r="H9" s="159"/>
      <c r="I9" s="104">
        <f>Produktionsår</f>
        <v>2017</v>
      </c>
      <c r="J9" s="107"/>
      <c r="K9" s="99">
        <f>OpdateretÅrstal</f>
        <v>2023</v>
      </c>
    </row>
    <row r="10" spans="2:11" ht="13.5" thickBot="1">
      <c r="B10" s="106" t="s">
        <v>36</v>
      </c>
      <c r="C10" s="167" t="s">
        <v>64</v>
      </c>
      <c r="D10" s="168"/>
      <c r="E10" s="168"/>
      <c r="F10" s="168"/>
      <c r="G10" s="168"/>
      <c r="H10" s="169"/>
      <c r="I10" s="105" t="s">
        <v>65</v>
      </c>
      <c r="J10" s="108" t="s">
        <v>66</v>
      </c>
      <c r="K10" s="100" t="s">
        <v>65</v>
      </c>
    </row>
    <row r="11" spans="2:11" ht="12.75" customHeight="1">
      <c r="B11" s="76" t="s">
        <v>76</v>
      </c>
      <c r="C11" s="153" t="s">
        <v>68</v>
      </c>
      <c r="D11" s="170"/>
      <c r="E11" s="170"/>
      <c r="F11" s="170"/>
      <c r="G11" s="170"/>
      <c r="H11" s="171"/>
      <c r="I11" s="81">
        <v>63.45</v>
      </c>
      <c r="J11" s="101">
        <f>I11*$D$6</f>
        <v>317.25</v>
      </c>
      <c r="K11" s="110">
        <f>J11*(VLOOKUP(OpdateretÅrstal,Prislistetillæg!$A$4:$C$61,3,FALSE)/VLOOKUP(Produktionsår,Prislistetillæg!$A$5:$C$61,3,FALSE))</f>
        <v>365.35253279080501</v>
      </c>
    </row>
    <row r="12" spans="2:11" ht="12.75" customHeight="1">
      <c r="B12" s="24" t="s">
        <v>69</v>
      </c>
      <c r="C12" s="172" t="s">
        <v>70</v>
      </c>
      <c r="D12" s="173"/>
      <c r="E12" s="173"/>
      <c r="F12" s="173"/>
      <c r="G12" s="173"/>
      <c r="H12" s="174"/>
      <c r="I12" s="25">
        <v>82.25</v>
      </c>
      <c r="J12" s="34">
        <f>I12</f>
        <v>82.25</v>
      </c>
      <c r="K12" s="67">
        <f>J12*(VLOOKUP(OpdateretÅrstal,Prislistetillæg!$A$4:$C$61,3,FALSE)/VLOOKUP(Produktionsår,Prislistetillæg!$A$5:$C$61,3,FALSE))</f>
        <v>94.721027019838331</v>
      </c>
    </row>
    <row r="13" spans="2:11" ht="12.75" customHeight="1">
      <c r="B13" s="24"/>
      <c r="C13" s="163"/>
      <c r="D13" s="163"/>
      <c r="E13" s="163"/>
      <c r="F13" s="163"/>
      <c r="G13" s="163"/>
      <c r="H13" s="163"/>
      <c r="I13" s="25"/>
      <c r="J13" s="34"/>
      <c r="K13" s="56"/>
    </row>
    <row r="14" spans="2:11" ht="12.75" customHeight="1">
      <c r="B14" s="24"/>
      <c r="C14" s="163" t="s">
        <v>71</v>
      </c>
      <c r="D14" s="163"/>
      <c r="E14" s="163"/>
      <c r="F14" s="163"/>
      <c r="G14" s="163"/>
      <c r="H14" s="163"/>
      <c r="I14" s="25"/>
      <c r="J14" s="34">
        <f>SUM(J11:J12)</f>
        <v>399.5</v>
      </c>
      <c r="K14" s="67">
        <f>J14*(VLOOKUP(OpdateretÅrstal,Prislistetillæg!$A$4:$C$61,3,FALSE)/VLOOKUP(Produktionsår,Prislistetillæg!$A$5:$C$61,3,FALSE))</f>
        <v>460.07355981064336</v>
      </c>
    </row>
    <row r="15" spans="2:11" ht="12.75" customHeight="1">
      <c r="B15" s="24"/>
      <c r="C15" s="164"/>
      <c r="D15" s="165"/>
      <c r="E15" s="165"/>
      <c r="F15" s="165"/>
      <c r="G15" s="165"/>
      <c r="H15" s="166"/>
      <c r="I15" s="25"/>
      <c r="J15" s="103"/>
      <c r="K15" s="56"/>
    </row>
    <row r="16" spans="2:11" ht="12.75" customHeight="1" thickBot="1">
      <c r="B16" s="26"/>
      <c r="C16" s="160" t="s">
        <v>72</v>
      </c>
      <c r="D16" s="160"/>
      <c r="E16" s="160"/>
      <c r="F16" s="160"/>
      <c r="G16" s="160"/>
      <c r="H16" s="160"/>
      <c r="I16" s="58"/>
      <c r="J16" s="29">
        <f>J14/D6</f>
        <v>79.900000000000006</v>
      </c>
      <c r="K16" s="111">
        <f>J16*(VLOOKUP(OpdateretÅrstal,Prislistetillæg!$A$4:$C$61,3,FALSE)/VLOOKUP(Produktionsår,Prislistetillæg!$A$5:$C$61,3,FALSE))</f>
        <v>92.014711962128672</v>
      </c>
    </row>
    <row r="17" spans="2:11" ht="12.75" customHeight="1"/>
    <row r="18" spans="2:11" ht="13.5" thickBot="1"/>
    <row r="19" spans="2:11">
      <c r="B19" s="102"/>
      <c r="C19" s="159" t="str">
        <f>C9</f>
        <v>Gipsloft på skinnesystem med ét lag skinner og ét lag alm. gips.</v>
      </c>
      <c r="D19" s="159"/>
      <c r="E19" s="159"/>
      <c r="F19" s="159"/>
      <c r="G19" s="159"/>
      <c r="H19" s="159"/>
      <c r="I19" s="104">
        <f>Produktionsår</f>
        <v>2017</v>
      </c>
      <c r="J19" s="90"/>
      <c r="K19" s="68">
        <f>OpdateretÅrstal</f>
        <v>2023</v>
      </c>
    </row>
    <row r="20" spans="2:11" ht="13.5" thickBot="1">
      <c r="B20" s="106" t="s">
        <v>36</v>
      </c>
      <c r="C20" s="167" t="s">
        <v>64</v>
      </c>
      <c r="D20" s="168"/>
      <c r="E20" s="168"/>
      <c r="F20" s="168"/>
      <c r="G20" s="168"/>
      <c r="H20" s="169"/>
      <c r="I20" s="105" t="s">
        <v>38</v>
      </c>
      <c r="J20" s="109" t="s">
        <v>66</v>
      </c>
      <c r="K20" s="69" t="s">
        <v>65</v>
      </c>
    </row>
    <row r="21" spans="2:11">
      <c r="B21" s="76" t="str">
        <f>B11</f>
        <v>070303C</v>
      </c>
      <c r="C21" s="153" t="str">
        <f>C11</f>
        <v>Træbeton t.o.m. 600 x 2400 mm, t.o.m. 35 mm tykkelse</v>
      </c>
      <c r="D21" s="154"/>
      <c r="E21" s="154"/>
      <c r="F21" s="154"/>
      <c r="G21" s="154"/>
      <c r="H21" s="155"/>
      <c r="I21" s="81">
        <f>I11</f>
        <v>63.45</v>
      </c>
      <c r="J21" s="101">
        <f>I21*$D$6</f>
        <v>317.25</v>
      </c>
      <c r="K21" s="110">
        <f>J21*(VLOOKUP(OpdateretÅrstal,Prislistetillæg!$A$4:$C$61,3,FALSE)/VLOOKUP(Produktionsår,Prislistetillæg!$A$5:$C$61,3,FALSE))</f>
        <v>365.35253279080501</v>
      </c>
    </row>
    <row r="22" spans="2:11">
      <c r="B22" s="24" t="s">
        <v>69</v>
      </c>
      <c r="C22" s="172" t="s">
        <v>70</v>
      </c>
      <c r="D22" s="173"/>
      <c r="E22" s="173"/>
      <c r="F22" s="173"/>
      <c r="G22" s="173"/>
      <c r="H22" s="174"/>
      <c r="I22" s="25">
        <v>82.25</v>
      </c>
      <c r="J22" s="34">
        <f>I22</f>
        <v>82.25</v>
      </c>
      <c r="K22" s="67">
        <f>J22*(VLOOKUP(OpdateretÅrstal,Prislistetillæg!$A$4:$C$61,3,FALSE)/VLOOKUP(Produktionsår,Prislistetillæg!$A$5:$C$61,3,FALSE))</f>
        <v>94.721027019838331</v>
      </c>
    </row>
    <row r="23" spans="2:11" ht="26.25" customHeight="1">
      <c r="B23" s="112" t="s">
        <v>73</v>
      </c>
      <c r="C23" s="175" t="s">
        <v>74</v>
      </c>
      <c r="D23" s="176"/>
      <c r="E23" s="176"/>
      <c r="F23" s="176"/>
      <c r="G23" s="176"/>
      <c r="H23" s="177"/>
      <c r="I23" s="25">
        <f>I21*0.07</f>
        <v>4.4415000000000004</v>
      </c>
      <c r="J23" s="34">
        <f>I23*$D$6</f>
        <v>22.207500000000003</v>
      </c>
      <c r="K23" s="67">
        <f>J23*(VLOOKUP(OpdateretÅrstal,Prislistetillæg!$A$4:$C$61,3,FALSE)/VLOOKUP(Produktionsår,Prislistetillæg!$A$5:$C$61,3,FALSE))</f>
        <v>25.574677295356356</v>
      </c>
    </row>
    <row r="24" spans="2:11">
      <c r="B24" s="24"/>
      <c r="C24" s="163"/>
      <c r="D24" s="163"/>
      <c r="E24" s="163"/>
      <c r="F24" s="163"/>
      <c r="G24" s="163"/>
      <c r="H24" s="163"/>
      <c r="I24" s="25"/>
      <c r="J24" s="34"/>
      <c r="K24" s="56"/>
    </row>
    <row r="25" spans="2:11">
      <c r="B25" s="24"/>
      <c r="C25" s="163" t="s">
        <v>71</v>
      </c>
      <c r="D25" s="163"/>
      <c r="E25" s="163"/>
      <c r="F25" s="163"/>
      <c r="G25" s="163"/>
      <c r="H25" s="163"/>
      <c r="I25" s="25"/>
      <c r="J25" s="34">
        <f>SUM(J21:J23)</f>
        <v>421.70749999999998</v>
      </c>
      <c r="K25" s="67">
        <f>J25*(VLOOKUP(OpdateretÅrstal,Prislistetillæg!$A$4:$C$61,3,FALSE)/VLOOKUP(Produktionsår,Prislistetillæg!$A$5:$C$61,3,FALSE))</f>
        <v>485.64823710599967</v>
      </c>
    </row>
    <row r="26" spans="2:11">
      <c r="B26" s="24"/>
      <c r="C26" s="164"/>
      <c r="D26" s="165"/>
      <c r="E26" s="165"/>
      <c r="F26" s="165"/>
      <c r="G26" s="165"/>
      <c r="H26" s="166"/>
      <c r="I26" s="25"/>
      <c r="J26" s="57"/>
      <c r="K26" s="56"/>
    </row>
    <row r="27" spans="2:11" ht="13.5" thickBot="1">
      <c r="B27" s="26"/>
      <c r="C27" s="160" t="s">
        <v>72</v>
      </c>
      <c r="D27" s="160"/>
      <c r="E27" s="160"/>
      <c r="F27" s="160"/>
      <c r="G27" s="160"/>
      <c r="H27" s="160"/>
      <c r="I27" s="58"/>
      <c r="J27" s="29">
        <f>J25/D6</f>
        <v>84.341499999999996</v>
      </c>
      <c r="K27" s="111">
        <f>J27*(VLOOKUP(OpdateretÅrstal,Prislistetillæg!$A$4:$C$61,3,FALSE)/VLOOKUP(Produktionsår,Prislistetillæg!$A$5:$C$61,3,FALSE))</f>
        <v>97.129647421199934</v>
      </c>
    </row>
  </sheetData>
  <mergeCells count="21">
    <mergeCell ref="C27:H27"/>
    <mergeCell ref="F6:H6"/>
    <mergeCell ref="C23:H23"/>
    <mergeCell ref="C24:H24"/>
    <mergeCell ref="C25:H25"/>
    <mergeCell ref="C26:H26"/>
    <mergeCell ref="C20:H20"/>
    <mergeCell ref="C21:H21"/>
    <mergeCell ref="C22:H22"/>
    <mergeCell ref="C14:H14"/>
    <mergeCell ref="C15:H15"/>
    <mergeCell ref="C16:H16"/>
    <mergeCell ref="C13:H13"/>
    <mergeCell ref="C12:H12"/>
    <mergeCell ref="C19:H19"/>
    <mergeCell ref="B6:C6"/>
    <mergeCell ref="C10:H10"/>
    <mergeCell ref="C11:H11"/>
    <mergeCell ref="B1:E1"/>
    <mergeCell ref="G1:K1"/>
    <mergeCell ref="C9:H9"/>
  </mergeCells>
  <pageMargins left="0.7" right="0.7" top="0.75" bottom="0.75" header="0.3" footer="0.3"/>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Ark13">
    <tabColor theme="3"/>
  </sheetPr>
  <dimension ref="B1:K27"/>
  <sheetViews>
    <sheetView workbookViewId="0">
      <selection activeCell="I12" sqref="I12"/>
    </sheetView>
  </sheetViews>
  <sheetFormatPr defaultRowHeight="12.75"/>
  <cols>
    <col min="9" max="9" width="9.5" bestFit="1" customWidth="1"/>
    <col min="10" max="11" width="12.125" bestFit="1" customWidth="1"/>
  </cols>
  <sheetData>
    <row r="1" spans="2:11" ht="13.5" thickBot="1">
      <c r="B1" s="189" t="s">
        <v>55</v>
      </c>
      <c r="C1" s="190"/>
      <c r="D1" s="190"/>
      <c r="E1" s="190"/>
      <c r="F1" s="72">
        <v>12</v>
      </c>
      <c r="G1" s="191" t="s">
        <v>56</v>
      </c>
      <c r="H1" s="191"/>
      <c r="I1" s="191"/>
      <c r="J1" s="191"/>
      <c r="K1" s="191"/>
    </row>
    <row r="3" spans="2:11">
      <c r="D3" s="66" t="s">
        <v>57</v>
      </c>
      <c r="E3" s="65">
        <v>2017</v>
      </c>
      <c r="F3" t="s">
        <v>58</v>
      </c>
    </row>
    <row r="6" spans="2:11">
      <c r="B6" s="178" t="s">
        <v>59</v>
      </c>
      <c r="C6" s="179"/>
      <c r="D6" s="55">
        <v>15</v>
      </c>
      <c r="E6" s="27" t="s">
        <v>60</v>
      </c>
      <c r="F6" s="161" t="s">
        <v>61</v>
      </c>
      <c r="G6" s="162"/>
      <c r="H6" s="162"/>
      <c r="I6" s="28">
        <v>650</v>
      </c>
      <c r="J6" s="27" t="s">
        <v>62</v>
      </c>
    </row>
    <row r="8" spans="2:11" ht="13.5" thickBot="1"/>
    <row r="9" spans="2:11">
      <c r="B9" s="102"/>
      <c r="C9" s="159" t="s">
        <v>63</v>
      </c>
      <c r="D9" s="159"/>
      <c r="E9" s="159"/>
      <c r="F9" s="159"/>
      <c r="G9" s="159"/>
      <c r="H9" s="159"/>
      <c r="I9" s="104">
        <f>Produktionsår</f>
        <v>2017</v>
      </c>
      <c r="J9" s="107"/>
      <c r="K9" s="99">
        <f>OpdateretÅrstal</f>
        <v>2023</v>
      </c>
    </row>
    <row r="10" spans="2:11" ht="13.5" thickBot="1">
      <c r="B10" s="106" t="s">
        <v>36</v>
      </c>
      <c r="C10" s="167" t="s">
        <v>64</v>
      </c>
      <c r="D10" s="168"/>
      <c r="E10" s="168"/>
      <c r="F10" s="168"/>
      <c r="G10" s="168"/>
      <c r="H10" s="169"/>
      <c r="I10" s="105" t="s">
        <v>65</v>
      </c>
      <c r="J10" s="108" t="s">
        <v>66</v>
      </c>
      <c r="K10" s="100" t="s">
        <v>65</v>
      </c>
    </row>
    <row r="11" spans="2:11" ht="12.75" customHeight="1">
      <c r="B11" s="76" t="s">
        <v>76</v>
      </c>
      <c r="C11" s="153" t="s">
        <v>68</v>
      </c>
      <c r="D11" s="170"/>
      <c r="E11" s="170"/>
      <c r="F11" s="170"/>
      <c r="G11" s="170"/>
      <c r="H11" s="171"/>
      <c r="I11" s="81">
        <v>63.45</v>
      </c>
      <c r="J11" s="101">
        <f>I11*$D$6</f>
        <v>951.75</v>
      </c>
      <c r="K11" s="110">
        <f>J11*(VLOOKUP(OpdateretÅrstal,Prislistetillæg!$A$4:$C$61,3,FALSE)/VLOOKUP(Produktionsår,Prislistetillæg!$A$5:$C$61,3,FALSE))</f>
        <v>1096.057598372415</v>
      </c>
    </row>
    <row r="12" spans="2:11" ht="12.75" customHeight="1">
      <c r="B12" s="24" t="s">
        <v>69</v>
      </c>
      <c r="C12" s="172" t="s">
        <v>70</v>
      </c>
      <c r="D12" s="173"/>
      <c r="E12" s="173"/>
      <c r="F12" s="173"/>
      <c r="G12" s="173"/>
      <c r="H12" s="174"/>
      <c r="I12" s="25">
        <v>82.25</v>
      </c>
      <c r="J12" s="34">
        <f>I12</f>
        <v>82.25</v>
      </c>
      <c r="K12" s="67">
        <f>J12*(VLOOKUP(OpdateretÅrstal,Prislistetillæg!$A$4:$C$61,3,FALSE)/VLOOKUP(Produktionsår,Prislistetillæg!$A$5:$C$61,3,FALSE))</f>
        <v>94.721027019838331</v>
      </c>
    </row>
    <row r="13" spans="2:11" ht="12.75" customHeight="1">
      <c r="B13" s="24"/>
      <c r="C13" s="163"/>
      <c r="D13" s="163"/>
      <c r="E13" s="163"/>
      <c r="F13" s="163"/>
      <c r="G13" s="163"/>
      <c r="H13" s="163"/>
      <c r="I13" s="25"/>
      <c r="J13" s="34"/>
      <c r="K13" s="56"/>
    </row>
    <row r="14" spans="2:11" ht="12.75" customHeight="1">
      <c r="B14" s="24"/>
      <c r="C14" s="163" t="s">
        <v>71</v>
      </c>
      <c r="D14" s="163"/>
      <c r="E14" s="163"/>
      <c r="F14" s="163"/>
      <c r="G14" s="163"/>
      <c r="H14" s="163"/>
      <c r="I14" s="25"/>
      <c r="J14" s="34">
        <f>SUM(J11:J12)</f>
        <v>1034</v>
      </c>
      <c r="K14" s="67">
        <f>J14*(VLOOKUP(OpdateretÅrstal,Prislistetillæg!$A$4:$C$61,3,FALSE)/VLOOKUP(Produktionsår,Prislistetillæg!$A$5:$C$61,3,FALSE))</f>
        <v>1190.7786253922534</v>
      </c>
    </row>
    <row r="15" spans="2:11" ht="12.75" customHeight="1">
      <c r="B15" s="24"/>
      <c r="C15" s="164"/>
      <c r="D15" s="165"/>
      <c r="E15" s="165"/>
      <c r="F15" s="165"/>
      <c r="G15" s="165"/>
      <c r="H15" s="166"/>
      <c r="I15" s="25"/>
      <c r="J15" s="103"/>
      <c r="K15" s="56"/>
    </row>
    <row r="16" spans="2:11" ht="12.75" customHeight="1" thickBot="1">
      <c r="B16" s="26"/>
      <c r="C16" s="160" t="s">
        <v>72</v>
      </c>
      <c r="D16" s="160"/>
      <c r="E16" s="160"/>
      <c r="F16" s="160"/>
      <c r="G16" s="160"/>
      <c r="H16" s="160"/>
      <c r="I16" s="58"/>
      <c r="J16" s="29">
        <f>J14/D6</f>
        <v>68.933333333333337</v>
      </c>
      <c r="K16" s="111">
        <f>J16*(VLOOKUP(OpdateretÅrstal,Prislistetillæg!$A$4:$C$61,3,FALSE)/VLOOKUP(Produktionsår,Prislistetillæg!$A$5:$C$61,3,FALSE))</f>
        <v>79.385241692816891</v>
      </c>
    </row>
    <row r="17" spans="2:11" ht="12.75" customHeight="1"/>
    <row r="18" spans="2:11" ht="13.5" thickBot="1"/>
    <row r="19" spans="2:11">
      <c r="B19" s="102"/>
      <c r="C19" s="159" t="str">
        <f>C9</f>
        <v>Gipsloft på skinnesystem med ét lag skinner og ét lag alm. gips.</v>
      </c>
      <c r="D19" s="159"/>
      <c r="E19" s="159"/>
      <c r="F19" s="159"/>
      <c r="G19" s="159"/>
      <c r="H19" s="159"/>
      <c r="I19" s="104">
        <f>Produktionsår</f>
        <v>2017</v>
      </c>
      <c r="J19" s="90"/>
      <c r="K19" s="68">
        <f>OpdateretÅrstal</f>
        <v>2023</v>
      </c>
    </row>
    <row r="20" spans="2:11" ht="13.5" thickBot="1">
      <c r="B20" s="106" t="s">
        <v>36</v>
      </c>
      <c r="C20" s="167" t="s">
        <v>64</v>
      </c>
      <c r="D20" s="168"/>
      <c r="E20" s="168"/>
      <c r="F20" s="168"/>
      <c r="G20" s="168"/>
      <c r="H20" s="169"/>
      <c r="I20" s="105" t="s">
        <v>38</v>
      </c>
      <c r="J20" s="109" t="s">
        <v>66</v>
      </c>
      <c r="K20" s="69" t="s">
        <v>65</v>
      </c>
    </row>
    <row r="21" spans="2:11">
      <c r="B21" s="76" t="str">
        <f>B11</f>
        <v>070303C</v>
      </c>
      <c r="C21" s="153" t="str">
        <f>C11</f>
        <v>Træbeton t.o.m. 600 x 2400 mm, t.o.m. 35 mm tykkelse</v>
      </c>
      <c r="D21" s="154"/>
      <c r="E21" s="154"/>
      <c r="F21" s="154"/>
      <c r="G21" s="154"/>
      <c r="H21" s="155"/>
      <c r="I21" s="81">
        <f>I11</f>
        <v>63.45</v>
      </c>
      <c r="J21" s="101">
        <f>I21*$D$6</f>
        <v>951.75</v>
      </c>
      <c r="K21" s="110">
        <f>J21*(VLOOKUP(OpdateretÅrstal,Prislistetillæg!$A$4:$C$61,3,FALSE)/VLOOKUP(Produktionsår,Prislistetillæg!$A$5:$C$61,3,FALSE))</f>
        <v>1096.057598372415</v>
      </c>
    </row>
    <row r="22" spans="2:11">
      <c r="B22" s="24" t="s">
        <v>69</v>
      </c>
      <c r="C22" s="172" t="s">
        <v>70</v>
      </c>
      <c r="D22" s="173"/>
      <c r="E22" s="173"/>
      <c r="F22" s="173"/>
      <c r="G22" s="173"/>
      <c r="H22" s="174"/>
      <c r="I22" s="25">
        <v>82.25</v>
      </c>
      <c r="J22" s="34">
        <f>I22</f>
        <v>82.25</v>
      </c>
      <c r="K22" s="67">
        <f>J22*(VLOOKUP(OpdateretÅrstal,Prislistetillæg!$A$4:$C$61,3,FALSE)/VLOOKUP(Produktionsår,Prislistetillæg!$A$5:$C$61,3,FALSE))</f>
        <v>94.721027019838331</v>
      </c>
    </row>
    <row r="23" spans="2:11" ht="26.25" customHeight="1">
      <c r="B23" s="112" t="s">
        <v>73</v>
      </c>
      <c r="C23" s="175" t="s">
        <v>74</v>
      </c>
      <c r="D23" s="176"/>
      <c r="E23" s="176"/>
      <c r="F23" s="176"/>
      <c r="G23" s="176"/>
      <c r="H23" s="177"/>
      <c r="I23" s="25">
        <f>I21*0.07</f>
        <v>4.4415000000000004</v>
      </c>
      <c r="J23" s="34">
        <f>I23*$D$6</f>
        <v>66.622500000000002</v>
      </c>
      <c r="K23" s="67">
        <f>J23*(VLOOKUP(OpdateretÅrstal,Prislistetillæg!$A$4:$C$61,3,FALSE)/VLOOKUP(Produktionsår,Prislistetillæg!$A$5:$C$61,3,FALSE))</f>
        <v>76.724031886069056</v>
      </c>
    </row>
    <row r="24" spans="2:11">
      <c r="B24" s="24"/>
      <c r="C24" s="163"/>
      <c r="D24" s="163"/>
      <c r="E24" s="163"/>
      <c r="F24" s="163"/>
      <c r="G24" s="163"/>
      <c r="H24" s="163"/>
      <c r="I24" s="25"/>
      <c r="J24" s="34"/>
      <c r="K24" s="56"/>
    </row>
    <row r="25" spans="2:11">
      <c r="B25" s="24"/>
      <c r="C25" s="163" t="s">
        <v>71</v>
      </c>
      <c r="D25" s="163"/>
      <c r="E25" s="163"/>
      <c r="F25" s="163"/>
      <c r="G25" s="163"/>
      <c r="H25" s="163"/>
      <c r="I25" s="25"/>
      <c r="J25" s="34">
        <f>SUM(J21:J23)</f>
        <v>1100.6224999999999</v>
      </c>
      <c r="K25" s="67">
        <f>J25*(VLOOKUP(OpdateretÅrstal,Prislistetillæg!$A$4:$C$61,3,FALSE)/VLOOKUP(Produktionsår,Prislistetillæg!$A$5:$C$61,3,FALSE))</f>
        <v>1267.5026572783224</v>
      </c>
    </row>
    <row r="26" spans="2:11">
      <c r="B26" s="24"/>
      <c r="C26" s="164"/>
      <c r="D26" s="165"/>
      <c r="E26" s="165"/>
      <c r="F26" s="165"/>
      <c r="G26" s="165"/>
      <c r="H26" s="166"/>
      <c r="I26" s="25"/>
      <c r="J26" s="57"/>
      <c r="K26" s="56"/>
    </row>
    <row r="27" spans="2:11" ht="13.5" thickBot="1">
      <c r="B27" s="26"/>
      <c r="C27" s="160" t="s">
        <v>72</v>
      </c>
      <c r="D27" s="160"/>
      <c r="E27" s="160"/>
      <c r="F27" s="160"/>
      <c r="G27" s="160"/>
      <c r="H27" s="160"/>
      <c r="I27" s="58"/>
      <c r="J27" s="29">
        <f>J25/D6</f>
        <v>73.374833333333328</v>
      </c>
      <c r="K27" s="111">
        <f>J27*(VLOOKUP(OpdateretÅrstal,Prislistetillæg!$A$4:$C$61,3,FALSE)/VLOOKUP(Produktionsår,Prislistetillæg!$A$5:$C$61,3,FALSE))</f>
        <v>84.500177151888153</v>
      </c>
    </row>
  </sheetData>
  <mergeCells count="21">
    <mergeCell ref="C27:H27"/>
    <mergeCell ref="F6:H6"/>
    <mergeCell ref="C23:H23"/>
    <mergeCell ref="C24:H24"/>
    <mergeCell ref="C25:H25"/>
    <mergeCell ref="C26:H26"/>
    <mergeCell ref="C20:H20"/>
    <mergeCell ref="C21:H21"/>
    <mergeCell ref="C22:H22"/>
    <mergeCell ref="C14:H14"/>
    <mergeCell ref="C15:H15"/>
    <mergeCell ref="C16:H16"/>
    <mergeCell ref="C13:H13"/>
    <mergeCell ref="C12:H12"/>
    <mergeCell ref="C19:H19"/>
    <mergeCell ref="B6:C6"/>
    <mergeCell ref="C10:H10"/>
    <mergeCell ref="C11:H11"/>
    <mergeCell ref="B1:E1"/>
    <mergeCell ref="G1:K1"/>
    <mergeCell ref="C9:H9"/>
  </mergeCells>
  <pageMargins left="0.7" right="0.7" top="0.75" bottom="0.75" header="0.3" footer="0.3"/>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Ark14">
    <tabColor theme="3"/>
  </sheetPr>
  <dimension ref="B1:K27"/>
  <sheetViews>
    <sheetView workbookViewId="0">
      <selection activeCell="I12" sqref="I12"/>
    </sheetView>
  </sheetViews>
  <sheetFormatPr defaultRowHeight="12.75"/>
  <cols>
    <col min="9" max="9" width="9.5" bestFit="1" customWidth="1"/>
    <col min="10" max="11" width="12.125" bestFit="1" customWidth="1"/>
  </cols>
  <sheetData>
    <row r="1" spans="2:11" ht="13.5" thickBot="1">
      <c r="B1" s="189" t="s">
        <v>55</v>
      </c>
      <c r="C1" s="190"/>
      <c r="D1" s="190"/>
      <c r="E1" s="190"/>
      <c r="F1" s="72">
        <v>13</v>
      </c>
      <c r="G1" s="191" t="s">
        <v>56</v>
      </c>
      <c r="H1" s="191"/>
      <c r="I1" s="191"/>
      <c r="J1" s="191"/>
      <c r="K1" s="191"/>
    </row>
    <row r="3" spans="2:11">
      <c r="D3" s="66" t="s">
        <v>57</v>
      </c>
      <c r="E3" s="65">
        <v>2017</v>
      </c>
      <c r="F3" t="s">
        <v>58</v>
      </c>
    </row>
    <row r="6" spans="2:11">
      <c r="B6" s="178" t="s">
        <v>59</v>
      </c>
      <c r="C6" s="179"/>
      <c r="D6" s="55">
        <v>25</v>
      </c>
      <c r="E6" s="27" t="s">
        <v>60</v>
      </c>
      <c r="F6" s="161" t="s">
        <v>61</v>
      </c>
      <c r="G6" s="162"/>
      <c r="H6" s="162"/>
      <c r="I6" s="28">
        <v>650</v>
      </c>
      <c r="J6" s="27" t="s">
        <v>62</v>
      </c>
    </row>
    <row r="8" spans="2:11" ht="13.5" thickBot="1"/>
    <row r="9" spans="2:11">
      <c r="B9" s="102"/>
      <c r="C9" s="159" t="s">
        <v>63</v>
      </c>
      <c r="D9" s="159"/>
      <c r="E9" s="159"/>
      <c r="F9" s="159"/>
      <c r="G9" s="159"/>
      <c r="H9" s="159"/>
      <c r="I9" s="104">
        <f>Produktionsår</f>
        <v>2017</v>
      </c>
      <c r="J9" s="107"/>
      <c r="K9" s="99">
        <f>OpdateretÅrstal</f>
        <v>2023</v>
      </c>
    </row>
    <row r="10" spans="2:11" ht="13.5" thickBot="1">
      <c r="B10" s="106" t="s">
        <v>36</v>
      </c>
      <c r="C10" s="167" t="s">
        <v>64</v>
      </c>
      <c r="D10" s="168"/>
      <c r="E10" s="168"/>
      <c r="F10" s="168"/>
      <c r="G10" s="168"/>
      <c r="H10" s="169"/>
      <c r="I10" s="105" t="s">
        <v>65</v>
      </c>
      <c r="J10" s="108" t="s">
        <v>66</v>
      </c>
      <c r="K10" s="100" t="s">
        <v>65</v>
      </c>
    </row>
    <row r="11" spans="2:11" ht="12.75" customHeight="1">
      <c r="B11" s="76" t="s">
        <v>76</v>
      </c>
      <c r="C11" s="153" t="s">
        <v>68</v>
      </c>
      <c r="D11" s="170"/>
      <c r="E11" s="170"/>
      <c r="F11" s="170"/>
      <c r="G11" s="170"/>
      <c r="H11" s="171"/>
      <c r="I11" s="81">
        <v>63.45</v>
      </c>
      <c r="J11" s="101">
        <f>I11*$D$6</f>
        <v>1586.25</v>
      </c>
      <c r="K11" s="110">
        <f>J11*(VLOOKUP(OpdateretÅrstal,Prislistetillæg!$A$4:$C$61,3,FALSE)/VLOOKUP(Produktionsår,Prislistetillæg!$A$5:$C$61,3,FALSE))</f>
        <v>1826.7626639540251</v>
      </c>
    </row>
    <row r="12" spans="2:11" ht="12.75" customHeight="1">
      <c r="B12" s="24" t="s">
        <v>69</v>
      </c>
      <c r="C12" s="172" t="s">
        <v>70</v>
      </c>
      <c r="D12" s="173"/>
      <c r="E12" s="173"/>
      <c r="F12" s="173"/>
      <c r="G12" s="173"/>
      <c r="H12" s="174"/>
      <c r="I12" s="25">
        <v>82.25</v>
      </c>
      <c r="J12" s="34">
        <f>I12</f>
        <v>82.25</v>
      </c>
      <c r="K12" s="67">
        <f>J12*(VLOOKUP(OpdateretÅrstal,Prislistetillæg!$A$4:$C$61,3,FALSE)/VLOOKUP(Produktionsår,Prislistetillæg!$A$5:$C$61,3,FALSE))</f>
        <v>94.721027019838331</v>
      </c>
    </row>
    <row r="13" spans="2:11">
      <c r="B13" s="24"/>
      <c r="C13" s="163"/>
      <c r="D13" s="163"/>
      <c r="E13" s="163"/>
      <c r="F13" s="163"/>
      <c r="G13" s="163"/>
      <c r="H13" s="163"/>
      <c r="I13" s="25"/>
      <c r="J13" s="34"/>
      <c r="K13" s="56"/>
    </row>
    <row r="14" spans="2:11">
      <c r="B14" s="24"/>
      <c r="C14" s="163" t="s">
        <v>71</v>
      </c>
      <c r="D14" s="163"/>
      <c r="E14" s="163"/>
      <c r="F14" s="163"/>
      <c r="G14" s="163"/>
      <c r="H14" s="163"/>
      <c r="I14" s="25"/>
      <c r="J14" s="34">
        <f>SUM(J11:J12)</f>
        <v>1668.5</v>
      </c>
      <c r="K14" s="67">
        <f>J14*(VLOOKUP(OpdateretÅrstal,Prislistetillæg!$A$4:$C$61,3,FALSE)/VLOOKUP(Produktionsår,Prislistetillæg!$A$5:$C$61,3,FALSE))</f>
        <v>1921.4836909738633</v>
      </c>
    </row>
    <row r="15" spans="2:11">
      <c r="B15" s="24"/>
      <c r="C15" s="164"/>
      <c r="D15" s="165"/>
      <c r="E15" s="165"/>
      <c r="F15" s="165"/>
      <c r="G15" s="165"/>
      <c r="H15" s="166"/>
      <c r="I15" s="25"/>
      <c r="J15" s="103"/>
      <c r="K15" s="56"/>
    </row>
    <row r="16" spans="2:11" ht="13.5" thickBot="1">
      <c r="B16" s="26"/>
      <c r="C16" s="160" t="s">
        <v>72</v>
      </c>
      <c r="D16" s="160"/>
      <c r="E16" s="160"/>
      <c r="F16" s="160"/>
      <c r="G16" s="160"/>
      <c r="H16" s="160"/>
      <c r="I16" s="58"/>
      <c r="J16" s="29">
        <f>J14/D6</f>
        <v>66.739999999999995</v>
      </c>
      <c r="K16" s="111">
        <f>J16*(VLOOKUP(OpdateretÅrstal,Prislistetillæg!$A$4:$C$61,3,FALSE)/VLOOKUP(Produktionsår,Prislistetillæg!$A$5:$C$61,3,FALSE))</f>
        <v>76.859347638954532</v>
      </c>
    </row>
    <row r="18" spans="2:11" ht="13.5" thickBot="1"/>
    <row r="19" spans="2:11">
      <c r="B19" s="102"/>
      <c r="C19" s="159" t="str">
        <f>C9</f>
        <v>Gipsloft på skinnesystem med ét lag skinner og ét lag alm. gips.</v>
      </c>
      <c r="D19" s="159"/>
      <c r="E19" s="159"/>
      <c r="F19" s="159"/>
      <c r="G19" s="159"/>
      <c r="H19" s="159"/>
      <c r="I19" s="104">
        <f>Produktionsår</f>
        <v>2017</v>
      </c>
      <c r="J19" s="90"/>
      <c r="K19" s="68">
        <f>OpdateretÅrstal</f>
        <v>2023</v>
      </c>
    </row>
    <row r="20" spans="2:11" ht="13.5" thickBot="1">
      <c r="B20" s="106" t="s">
        <v>36</v>
      </c>
      <c r="C20" s="167" t="s">
        <v>64</v>
      </c>
      <c r="D20" s="168"/>
      <c r="E20" s="168"/>
      <c r="F20" s="168"/>
      <c r="G20" s="168"/>
      <c r="H20" s="169"/>
      <c r="I20" s="105" t="s">
        <v>38</v>
      </c>
      <c r="J20" s="109" t="s">
        <v>66</v>
      </c>
      <c r="K20" s="69" t="s">
        <v>65</v>
      </c>
    </row>
    <row r="21" spans="2:11">
      <c r="B21" s="76" t="str">
        <f>B11</f>
        <v>070303C</v>
      </c>
      <c r="C21" s="153" t="str">
        <f>C11</f>
        <v>Træbeton t.o.m. 600 x 2400 mm, t.o.m. 35 mm tykkelse</v>
      </c>
      <c r="D21" s="154"/>
      <c r="E21" s="154"/>
      <c r="F21" s="154"/>
      <c r="G21" s="154"/>
      <c r="H21" s="155"/>
      <c r="I21" s="81">
        <f>I11</f>
        <v>63.45</v>
      </c>
      <c r="J21" s="101">
        <f>I21*$D$6</f>
        <v>1586.25</v>
      </c>
      <c r="K21" s="110">
        <f>J21*(VLOOKUP(OpdateretÅrstal,Prislistetillæg!$A$4:$C$61,3,FALSE)/VLOOKUP(Produktionsår,Prislistetillæg!$A$5:$C$61,3,FALSE))</f>
        <v>1826.7626639540251</v>
      </c>
    </row>
    <row r="22" spans="2:11">
      <c r="B22" s="24" t="s">
        <v>69</v>
      </c>
      <c r="C22" s="172" t="s">
        <v>70</v>
      </c>
      <c r="D22" s="173"/>
      <c r="E22" s="173"/>
      <c r="F22" s="173"/>
      <c r="G22" s="173"/>
      <c r="H22" s="174"/>
      <c r="I22" s="25">
        <v>82.25</v>
      </c>
      <c r="J22" s="34">
        <f>I22</f>
        <v>82.25</v>
      </c>
      <c r="K22" s="67">
        <f>J22*(VLOOKUP(OpdateretÅrstal,Prislistetillæg!$A$4:$C$61,3,FALSE)/VLOOKUP(Produktionsår,Prislistetillæg!$A$5:$C$61,3,FALSE))</f>
        <v>94.721027019838331</v>
      </c>
    </row>
    <row r="23" spans="2:11" ht="26.25" customHeight="1">
      <c r="B23" s="112" t="s">
        <v>73</v>
      </c>
      <c r="C23" s="175" t="s">
        <v>74</v>
      </c>
      <c r="D23" s="176"/>
      <c r="E23" s="176"/>
      <c r="F23" s="176"/>
      <c r="G23" s="176"/>
      <c r="H23" s="177"/>
      <c r="I23" s="25">
        <f>I21*0.07</f>
        <v>4.4415000000000004</v>
      </c>
      <c r="J23" s="34">
        <f>I23*$D$6</f>
        <v>111.03750000000001</v>
      </c>
      <c r="K23" s="67">
        <f>J23*(VLOOKUP(OpdateretÅrstal,Prislistetillæg!$A$4:$C$61,3,FALSE)/VLOOKUP(Produktionsår,Prislistetillæg!$A$5:$C$61,3,FALSE))</f>
        <v>127.87338647678176</v>
      </c>
    </row>
    <row r="24" spans="2:11">
      <c r="B24" s="24"/>
      <c r="C24" s="163"/>
      <c r="D24" s="163"/>
      <c r="E24" s="163"/>
      <c r="F24" s="163"/>
      <c r="G24" s="163"/>
      <c r="H24" s="163"/>
      <c r="I24" s="25"/>
      <c r="J24" s="34"/>
      <c r="K24" s="56"/>
    </row>
    <row r="25" spans="2:11">
      <c r="B25" s="24"/>
      <c r="C25" s="163" t="s">
        <v>71</v>
      </c>
      <c r="D25" s="163"/>
      <c r="E25" s="163"/>
      <c r="F25" s="163"/>
      <c r="G25" s="163"/>
      <c r="H25" s="163"/>
      <c r="I25" s="25"/>
      <c r="J25" s="34">
        <f>SUM(J21:J23)</f>
        <v>1779.5374999999999</v>
      </c>
      <c r="K25" s="67">
        <f>J25*(VLOOKUP(OpdateretÅrstal,Prislistetillæg!$A$4:$C$61,3,FALSE)/VLOOKUP(Produktionsår,Prislistetillæg!$A$5:$C$61,3,FALSE))</f>
        <v>2049.3570774506452</v>
      </c>
    </row>
    <row r="26" spans="2:11">
      <c r="B26" s="24"/>
      <c r="C26" s="164"/>
      <c r="D26" s="165"/>
      <c r="E26" s="165"/>
      <c r="F26" s="165"/>
      <c r="G26" s="165"/>
      <c r="H26" s="166"/>
      <c r="I26" s="25"/>
      <c r="J26" s="57"/>
      <c r="K26" s="56"/>
    </row>
    <row r="27" spans="2:11" ht="13.5" thickBot="1">
      <c r="B27" s="26"/>
      <c r="C27" s="160" t="s">
        <v>72</v>
      </c>
      <c r="D27" s="160"/>
      <c r="E27" s="160"/>
      <c r="F27" s="160"/>
      <c r="G27" s="160"/>
      <c r="H27" s="160"/>
      <c r="I27" s="58"/>
      <c r="J27" s="29">
        <f>J25/D6</f>
        <v>71.1815</v>
      </c>
      <c r="K27" s="111">
        <f>J27*(VLOOKUP(OpdateretÅrstal,Prislistetillæg!$A$4:$C$61,3,FALSE)/VLOOKUP(Produktionsår,Prislistetillæg!$A$5:$C$61,3,FALSE))</f>
        <v>81.974283098025808</v>
      </c>
    </row>
  </sheetData>
  <mergeCells count="21">
    <mergeCell ref="C27:H27"/>
    <mergeCell ref="F6:H6"/>
    <mergeCell ref="C23:H23"/>
    <mergeCell ref="C24:H24"/>
    <mergeCell ref="C25:H25"/>
    <mergeCell ref="C26:H26"/>
    <mergeCell ref="C20:H20"/>
    <mergeCell ref="C21:H21"/>
    <mergeCell ref="C22:H22"/>
    <mergeCell ref="C14:H14"/>
    <mergeCell ref="C15:H15"/>
    <mergeCell ref="C16:H16"/>
    <mergeCell ref="C13:H13"/>
    <mergeCell ref="C12:H12"/>
    <mergeCell ref="C19:H19"/>
    <mergeCell ref="B6:C6"/>
    <mergeCell ref="C10:H10"/>
    <mergeCell ref="C11:H11"/>
    <mergeCell ref="B1:E1"/>
    <mergeCell ref="G1:K1"/>
    <mergeCell ref="C9:H9"/>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Ark15">
    <tabColor theme="3"/>
  </sheetPr>
  <dimension ref="B1:K27"/>
  <sheetViews>
    <sheetView workbookViewId="0">
      <selection activeCell="I12" sqref="I12"/>
    </sheetView>
  </sheetViews>
  <sheetFormatPr defaultRowHeight="12.75"/>
  <cols>
    <col min="9" max="9" width="9.5" bestFit="1" customWidth="1"/>
    <col min="10" max="11" width="12.125" bestFit="1" customWidth="1"/>
  </cols>
  <sheetData>
    <row r="1" spans="2:11" ht="13.5" thickBot="1">
      <c r="B1" s="189" t="s">
        <v>55</v>
      </c>
      <c r="C1" s="190"/>
      <c r="D1" s="190"/>
      <c r="E1" s="190"/>
      <c r="F1" s="72">
        <v>14</v>
      </c>
      <c r="G1" s="191" t="s">
        <v>56</v>
      </c>
      <c r="H1" s="191"/>
      <c r="I1" s="191"/>
      <c r="J1" s="191"/>
      <c r="K1" s="191"/>
    </row>
    <row r="3" spans="2:11">
      <c r="D3" s="66" t="s">
        <v>57</v>
      </c>
      <c r="E3" s="65">
        <v>2017</v>
      </c>
      <c r="F3" t="s">
        <v>58</v>
      </c>
    </row>
    <row r="6" spans="2:11">
      <c r="B6" s="178" t="s">
        <v>59</v>
      </c>
      <c r="C6" s="179"/>
      <c r="D6" s="55">
        <v>50</v>
      </c>
      <c r="E6" s="27" t="s">
        <v>60</v>
      </c>
      <c r="F6" s="161" t="s">
        <v>61</v>
      </c>
      <c r="G6" s="162"/>
      <c r="H6" s="162"/>
      <c r="I6" s="28">
        <v>650</v>
      </c>
      <c r="J6" s="27" t="s">
        <v>62</v>
      </c>
    </row>
    <row r="8" spans="2:11" ht="13.5" thickBot="1"/>
    <row r="9" spans="2:11">
      <c r="B9" s="102"/>
      <c r="C9" s="159" t="s">
        <v>63</v>
      </c>
      <c r="D9" s="159"/>
      <c r="E9" s="159"/>
      <c r="F9" s="159"/>
      <c r="G9" s="159"/>
      <c r="H9" s="159"/>
      <c r="I9" s="104">
        <f>Produktionsår</f>
        <v>2017</v>
      </c>
      <c r="J9" s="107"/>
      <c r="K9" s="99">
        <f>OpdateretÅrstal</f>
        <v>2023</v>
      </c>
    </row>
    <row r="10" spans="2:11" ht="13.5" thickBot="1">
      <c r="B10" s="106" t="s">
        <v>36</v>
      </c>
      <c r="C10" s="167" t="s">
        <v>64</v>
      </c>
      <c r="D10" s="168"/>
      <c r="E10" s="168"/>
      <c r="F10" s="168"/>
      <c r="G10" s="168"/>
      <c r="H10" s="169"/>
      <c r="I10" s="105" t="s">
        <v>65</v>
      </c>
      <c r="J10" s="108" t="s">
        <v>66</v>
      </c>
      <c r="K10" s="100" t="s">
        <v>65</v>
      </c>
    </row>
    <row r="11" spans="2:11" ht="12.75" customHeight="1">
      <c r="B11" s="76" t="s">
        <v>76</v>
      </c>
      <c r="C11" s="153" t="s">
        <v>68</v>
      </c>
      <c r="D11" s="170"/>
      <c r="E11" s="170"/>
      <c r="F11" s="170"/>
      <c r="G11" s="170"/>
      <c r="H11" s="171"/>
      <c r="I11" s="81">
        <v>63.45</v>
      </c>
      <c r="J11" s="101">
        <f>I11*$D$6</f>
        <v>3172.5</v>
      </c>
      <c r="K11" s="110">
        <f>J11*(VLOOKUP(OpdateretÅrstal,Prislistetillæg!$A$4:$C$61,3,FALSE)/VLOOKUP(Produktionsår,Prislistetillæg!$A$5:$C$61,3,FALSE))</f>
        <v>3653.5253279080503</v>
      </c>
    </row>
    <row r="12" spans="2:11" ht="12.75" customHeight="1">
      <c r="B12" s="24" t="s">
        <v>69</v>
      </c>
      <c r="C12" s="172" t="s">
        <v>70</v>
      </c>
      <c r="D12" s="173"/>
      <c r="E12" s="173"/>
      <c r="F12" s="173"/>
      <c r="G12" s="173"/>
      <c r="H12" s="174"/>
      <c r="I12" s="25">
        <v>82.25</v>
      </c>
      <c r="J12" s="34">
        <f>I12</f>
        <v>82.25</v>
      </c>
      <c r="K12" s="67">
        <f>J12*(VLOOKUP(OpdateretÅrstal,Prislistetillæg!$A$4:$C$61,3,FALSE)/VLOOKUP(Produktionsår,Prislistetillæg!$A$5:$C$61,3,FALSE))</f>
        <v>94.721027019838331</v>
      </c>
    </row>
    <row r="13" spans="2:11">
      <c r="B13" s="24"/>
      <c r="C13" s="163"/>
      <c r="D13" s="163"/>
      <c r="E13" s="163"/>
      <c r="F13" s="163"/>
      <c r="G13" s="163"/>
      <c r="H13" s="163"/>
      <c r="I13" s="25"/>
      <c r="J13" s="34"/>
      <c r="K13" s="56"/>
    </row>
    <row r="14" spans="2:11">
      <c r="B14" s="24"/>
      <c r="C14" s="163" t="s">
        <v>71</v>
      </c>
      <c r="D14" s="163"/>
      <c r="E14" s="163"/>
      <c r="F14" s="163"/>
      <c r="G14" s="163"/>
      <c r="H14" s="163"/>
      <c r="I14" s="25"/>
      <c r="J14" s="34">
        <f>SUM(J11:J12)</f>
        <v>3254.75</v>
      </c>
      <c r="K14" s="67">
        <f>J14*(VLOOKUP(OpdateretÅrstal,Prislistetillæg!$A$4:$C$61,3,FALSE)/VLOOKUP(Produktionsår,Prislistetillæg!$A$5:$C$61,3,FALSE))</f>
        <v>3748.2463549278882</v>
      </c>
    </row>
    <row r="15" spans="2:11">
      <c r="B15" s="24"/>
      <c r="C15" s="164"/>
      <c r="D15" s="165"/>
      <c r="E15" s="165"/>
      <c r="F15" s="165"/>
      <c r="G15" s="165"/>
      <c r="H15" s="166"/>
      <c r="I15" s="25"/>
      <c r="J15" s="103"/>
      <c r="K15" s="56"/>
    </row>
    <row r="16" spans="2:11" ht="13.5" thickBot="1">
      <c r="B16" s="26"/>
      <c r="C16" s="160" t="s">
        <v>72</v>
      </c>
      <c r="D16" s="160"/>
      <c r="E16" s="160"/>
      <c r="F16" s="160"/>
      <c r="G16" s="160"/>
      <c r="H16" s="160"/>
      <c r="I16" s="58"/>
      <c r="J16" s="29">
        <f>J14/D6</f>
        <v>65.094999999999999</v>
      </c>
      <c r="K16" s="111">
        <f>J16*(VLOOKUP(OpdateretÅrstal,Prislistetillæg!$A$4:$C$61,3,FALSE)/VLOOKUP(Produktionsår,Prislistetillæg!$A$5:$C$61,3,FALSE))</f>
        <v>74.964927098557766</v>
      </c>
    </row>
    <row r="18" spans="2:11" ht="13.5" thickBot="1"/>
    <row r="19" spans="2:11">
      <c r="B19" s="102"/>
      <c r="C19" s="159" t="str">
        <f>C9</f>
        <v>Gipsloft på skinnesystem med ét lag skinner og ét lag alm. gips.</v>
      </c>
      <c r="D19" s="159"/>
      <c r="E19" s="159"/>
      <c r="F19" s="159"/>
      <c r="G19" s="159"/>
      <c r="H19" s="159"/>
      <c r="I19" s="104">
        <f>Produktionsår</f>
        <v>2017</v>
      </c>
      <c r="J19" s="90"/>
      <c r="K19" s="68">
        <f>OpdateretÅrstal</f>
        <v>2023</v>
      </c>
    </row>
    <row r="20" spans="2:11" ht="13.5" thickBot="1">
      <c r="B20" s="106" t="s">
        <v>36</v>
      </c>
      <c r="C20" s="167" t="s">
        <v>64</v>
      </c>
      <c r="D20" s="168"/>
      <c r="E20" s="168"/>
      <c r="F20" s="168"/>
      <c r="G20" s="168"/>
      <c r="H20" s="169"/>
      <c r="I20" s="105" t="s">
        <v>38</v>
      </c>
      <c r="J20" s="109" t="s">
        <v>66</v>
      </c>
      <c r="K20" s="69" t="s">
        <v>65</v>
      </c>
    </row>
    <row r="21" spans="2:11">
      <c r="B21" s="76" t="str">
        <f>B11</f>
        <v>070303C</v>
      </c>
      <c r="C21" s="153" t="str">
        <f>C11</f>
        <v>Træbeton t.o.m. 600 x 2400 mm, t.o.m. 35 mm tykkelse</v>
      </c>
      <c r="D21" s="154"/>
      <c r="E21" s="154"/>
      <c r="F21" s="154"/>
      <c r="G21" s="154"/>
      <c r="H21" s="155"/>
      <c r="I21" s="81">
        <f>I11</f>
        <v>63.45</v>
      </c>
      <c r="J21" s="101">
        <f>I21*$D$6</f>
        <v>3172.5</v>
      </c>
      <c r="K21" s="110">
        <f>J21*(VLOOKUP(OpdateretÅrstal,Prislistetillæg!$A$4:$C$61,3,FALSE)/VLOOKUP(Produktionsår,Prislistetillæg!$A$5:$C$61,3,FALSE))</f>
        <v>3653.5253279080503</v>
      </c>
    </row>
    <row r="22" spans="2:11">
      <c r="B22" s="24" t="s">
        <v>69</v>
      </c>
      <c r="C22" s="172" t="s">
        <v>70</v>
      </c>
      <c r="D22" s="173"/>
      <c r="E22" s="173"/>
      <c r="F22" s="173"/>
      <c r="G22" s="173"/>
      <c r="H22" s="174"/>
      <c r="I22" s="25">
        <v>82.25</v>
      </c>
      <c r="J22" s="34">
        <f>I22</f>
        <v>82.25</v>
      </c>
      <c r="K22" s="67">
        <f>J22*(VLOOKUP(OpdateretÅrstal,Prislistetillæg!$A$4:$C$61,3,FALSE)/VLOOKUP(Produktionsår,Prislistetillæg!$A$5:$C$61,3,FALSE))</f>
        <v>94.721027019838331</v>
      </c>
    </row>
    <row r="23" spans="2:11" ht="26.25" customHeight="1">
      <c r="B23" s="112" t="s">
        <v>73</v>
      </c>
      <c r="C23" s="175" t="s">
        <v>74</v>
      </c>
      <c r="D23" s="176"/>
      <c r="E23" s="176"/>
      <c r="F23" s="176"/>
      <c r="G23" s="176"/>
      <c r="H23" s="177"/>
      <c r="I23" s="25">
        <f>I21*0.07</f>
        <v>4.4415000000000004</v>
      </c>
      <c r="J23" s="34">
        <f>I23*$D$6</f>
        <v>222.07500000000002</v>
      </c>
      <c r="K23" s="67">
        <f>J23*(VLOOKUP(OpdateretÅrstal,Prislistetillæg!$A$4:$C$61,3,FALSE)/VLOOKUP(Produktionsår,Prislistetillæg!$A$5:$C$61,3,FALSE))</f>
        <v>255.74677295356352</v>
      </c>
    </row>
    <row r="24" spans="2:11">
      <c r="B24" s="24"/>
      <c r="C24" s="163"/>
      <c r="D24" s="163"/>
      <c r="E24" s="163"/>
      <c r="F24" s="163"/>
      <c r="G24" s="163"/>
      <c r="H24" s="163"/>
      <c r="I24" s="25"/>
      <c r="J24" s="34"/>
      <c r="K24" s="56"/>
    </row>
    <row r="25" spans="2:11">
      <c r="B25" s="24"/>
      <c r="C25" s="163" t="s">
        <v>71</v>
      </c>
      <c r="D25" s="163"/>
      <c r="E25" s="163"/>
      <c r="F25" s="163"/>
      <c r="G25" s="163"/>
      <c r="H25" s="163"/>
      <c r="I25" s="25"/>
      <c r="J25" s="34">
        <f>SUM(J21:J23)</f>
        <v>3476.8249999999998</v>
      </c>
      <c r="K25" s="67">
        <f>J25*(VLOOKUP(OpdateretÅrstal,Prislistetillæg!$A$4:$C$61,3,FALSE)/VLOOKUP(Produktionsår,Prislistetillæg!$A$5:$C$61,3,FALSE))</f>
        <v>4003.9931278814515</v>
      </c>
    </row>
    <row r="26" spans="2:11">
      <c r="B26" s="24"/>
      <c r="C26" s="164"/>
      <c r="D26" s="165"/>
      <c r="E26" s="165"/>
      <c r="F26" s="165"/>
      <c r="G26" s="165"/>
      <c r="H26" s="166"/>
      <c r="I26" s="25"/>
      <c r="J26" s="57"/>
      <c r="K26" s="56"/>
    </row>
    <row r="27" spans="2:11" ht="13.5" thickBot="1">
      <c r="B27" s="26"/>
      <c r="C27" s="160" t="s">
        <v>72</v>
      </c>
      <c r="D27" s="160"/>
      <c r="E27" s="160"/>
      <c r="F27" s="160"/>
      <c r="G27" s="160"/>
      <c r="H27" s="160"/>
      <c r="I27" s="58"/>
      <c r="J27" s="29">
        <f>J25/D6</f>
        <v>69.53649999999999</v>
      </c>
      <c r="K27" s="111">
        <f>J27*(VLOOKUP(OpdateretÅrstal,Prislistetillæg!$A$4:$C$61,3,FALSE)/VLOOKUP(Produktionsår,Prislistetillæg!$A$5:$C$61,3,FALSE))</f>
        <v>80.079862557629028</v>
      </c>
    </row>
  </sheetData>
  <mergeCells count="21">
    <mergeCell ref="C27:H27"/>
    <mergeCell ref="F6:H6"/>
    <mergeCell ref="C23:H23"/>
    <mergeCell ref="C24:H24"/>
    <mergeCell ref="C25:H25"/>
    <mergeCell ref="C26:H26"/>
    <mergeCell ref="C20:H20"/>
    <mergeCell ref="C21:H21"/>
    <mergeCell ref="C22:H22"/>
    <mergeCell ref="C14:H14"/>
    <mergeCell ref="C15:H15"/>
    <mergeCell ref="C16:H16"/>
    <mergeCell ref="C13:H13"/>
    <mergeCell ref="C12:H12"/>
    <mergeCell ref="C19:H19"/>
    <mergeCell ref="B6:C6"/>
    <mergeCell ref="C10:H10"/>
    <mergeCell ref="C11:H11"/>
    <mergeCell ref="B1:E1"/>
    <mergeCell ref="G1:K1"/>
    <mergeCell ref="C9:H9"/>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Ark16">
    <tabColor theme="3"/>
  </sheetPr>
  <dimension ref="B1:K27"/>
  <sheetViews>
    <sheetView workbookViewId="0">
      <selection activeCell="I12" sqref="I12"/>
    </sheetView>
  </sheetViews>
  <sheetFormatPr defaultRowHeight="12.75"/>
  <cols>
    <col min="9" max="9" width="9.5" bestFit="1" customWidth="1"/>
    <col min="10" max="11" width="12.125" bestFit="1" customWidth="1"/>
  </cols>
  <sheetData>
    <row r="1" spans="2:11" ht="13.5" thickBot="1">
      <c r="B1" s="189" t="s">
        <v>55</v>
      </c>
      <c r="C1" s="190"/>
      <c r="D1" s="190"/>
      <c r="E1" s="190"/>
      <c r="F1" s="72">
        <v>15</v>
      </c>
      <c r="G1" s="191" t="s">
        <v>56</v>
      </c>
      <c r="H1" s="191"/>
      <c r="I1" s="191"/>
      <c r="J1" s="191"/>
      <c r="K1" s="191"/>
    </row>
    <row r="3" spans="2:11">
      <c r="D3" s="66" t="s">
        <v>57</v>
      </c>
      <c r="E3" s="65">
        <v>2017</v>
      </c>
      <c r="F3" t="s">
        <v>58</v>
      </c>
    </row>
    <row r="6" spans="2:11">
      <c r="B6" s="178" t="s">
        <v>59</v>
      </c>
      <c r="C6" s="179"/>
      <c r="D6" s="55">
        <v>100</v>
      </c>
      <c r="E6" s="27" t="s">
        <v>60</v>
      </c>
      <c r="F6" s="161" t="s">
        <v>61</v>
      </c>
      <c r="G6" s="162"/>
      <c r="H6" s="162"/>
      <c r="I6" s="28">
        <v>650</v>
      </c>
      <c r="J6" s="27" t="s">
        <v>62</v>
      </c>
    </row>
    <row r="8" spans="2:11" ht="13.5" thickBot="1"/>
    <row r="9" spans="2:11">
      <c r="B9" s="102"/>
      <c r="C9" s="159" t="s">
        <v>63</v>
      </c>
      <c r="D9" s="159"/>
      <c r="E9" s="159"/>
      <c r="F9" s="159"/>
      <c r="G9" s="159"/>
      <c r="H9" s="159"/>
      <c r="I9" s="104">
        <f>Produktionsår</f>
        <v>2017</v>
      </c>
      <c r="J9" s="107"/>
      <c r="K9" s="99">
        <f>OpdateretÅrstal</f>
        <v>2023</v>
      </c>
    </row>
    <row r="10" spans="2:11" ht="13.5" thickBot="1">
      <c r="B10" s="106" t="s">
        <v>36</v>
      </c>
      <c r="C10" s="167" t="s">
        <v>64</v>
      </c>
      <c r="D10" s="168"/>
      <c r="E10" s="168"/>
      <c r="F10" s="168"/>
      <c r="G10" s="168"/>
      <c r="H10" s="169"/>
      <c r="I10" s="105" t="s">
        <v>65</v>
      </c>
      <c r="J10" s="108" t="s">
        <v>66</v>
      </c>
      <c r="K10" s="100" t="s">
        <v>65</v>
      </c>
    </row>
    <row r="11" spans="2:11" ht="12.75" customHeight="1">
      <c r="B11" s="76" t="s">
        <v>76</v>
      </c>
      <c r="C11" s="153" t="s">
        <v>68</v>
      </c>
      <c r="D11" s="170"/>
      <c r="E11" s="170"/>
      <c r="F11" s="170"/>
      <c r="G11" s="170"/>
      <c r="H11" s="171"/>
      <c r="I11" s="81">
        <v>63.45</v>
      </c>
      <c r="J11" s="101">
        <f>I11*$D$6</f>
        <v>6345</v>
      </c>
      <c r="K11" s="110">
        <f>J11*(VLOOKUP(OpdateretÅrstal,Prislistetillæg!$A$4:$C$61,3,FALSE)/VLOOKUP(Produktionsår,Prislistetillæg!$A$5:$C$61,3,FALSE))</f>
        <v>7307.0506558161005</v>
      </c>
    </row>
    <row r="12" spans="2:11" ht="12.75" customHeight="1">
      <c r="B12" s="24" t="s">
        <v>69</v>
      </c>
      <c r="C12" s="172" t="s">
        <v>70</v>
      </c>
      <c r="D12" s="173"/>
      <c r="E12" s="173"/>
      <c r="F12" s="173"/>
      <c r="G12" s="173"/>
      <c r="H12" s="174"/>
      <c r="I12" s="25">
        <v>82.25</v>
      </c>
      <c r="J12" s="34">
        <f>I12</f>
        <v>82.25</v>
      </c>
      <c r="K12" s="67">
        <f>J12*(VLOOKUP(OpdateretÅrstal,Prislistetillæg!$A$4:$C$61,3,FALSE)/VLOOKUP(Produktionsår,Prislistetillæg!$A$5:$C$61,3,FALSE))</f>
        <v>94.721027019838331</v>
      </c>
    </row>
    <row r="13" spans="2:11" ht="12.75" customHeight="1">
      <c r="B13" s="24"/>
      <c r="C13" s="163"/>
      <c r="D13" s="163"/>
      <c r="E13" s="163"/>
      <c r="F13" s="163"/>
      <c r="G13" s="163"/>
      <c r="H13" s="163"/>
      <c r="I13" s="25"/>
      <c r="J13" s="34"/>
      <c r="K13" s="56"/>
    </row>
    <row r="14" spans="2:11" ht="12.75" customHeight="1">
      <c r="B14" s="24"/>
      <c r="C14" s="163" t="s">
        <v>71</v>
      </c>
      <c r="D14" s="163"/>
      <c r="E14" s="163"/>
      <c r="F14" s="163"/>
      <c r="G14" s="163"/>
      <c r="H14" s="163"/>
      <c r="I14" s="25"/>
      <c r="J14" s="34">
        <f>SUM(J11:J12)</f>
        <v>6427.25</v>
      </c>
      <c r="K14" s="67">
        <f>J14*(VLOOKUP(OpdateretÅrstal,Prislistetillæg!$A$4:$C$61,3,FALSE)/VLOOKUP(Produktionsår,Prislistetillæg!$A$5:$C$61,3,FALSE))</f>
        <v>7401.7716828359389</v>
      </c>
    </row>
    <row r="15" spans="2:11" ht="12.75" customHeight="1">
      <c r="B15" s="24"/>
      <c r="C15" s="164"/>
      <c r="D15" s="165"/>
      <c r="E15" s="165"/>
      <c r="F15" s="165"/>
      <c r="G15" s="165"/>
      <c r="H15" s="166"/>
      <c r="I15" s="25"/>
      <c r="J15" s="103"/>
      <c r="K15" s="56"/>
    </row>
    <row r="16" spans="2:11" ht="12.75" customHeight="1" thickBot="1">
      <c r="B16" s="26"/>
      <c r="C16" s="160" t="s">
        <v>72</v>
      </c>
      <c r="D16" s="160"/>
      <c r="E16" s="160"/>
      <c r="F16" s="160"/>
      <c r="G16" s="160"/>
      <c r="H16" s="160"/>
      <c r="I16" s="58"/>
      <c r="J16" s="29">
        <f>J14/D6</f>
        <v>64.272499999999994</v>
      </c>
      <c r="K16" s="111">
        <f>J16*(VLOOKUP(OpdateretÅrstal,Prislistetillæg!$A$4:$C$61,3,FALSE)/VLOOKUP(Produktionsår,Prislistetillæg!$A$5:$C$61,3,FALSE))</f>
        <v>74.017716828359383</v>
      </c>
    </row>
    <row r="17" spans="2:11" ht="12.75" customHeight="1"/>
    <row r="18" spans="2:11" ht="13.5" thickBot="1"/>
    <row r="19" spans="2:11">
      <c r="B19" s="102"/>
      <c r="C19" s="159" t="str">
        <f>C9</f>
        <v>Gipsloft på skinnesystem med ét lag skinner og ét lag alm. gips.</v>
      </c>
      <c r="D19" s="159"/>
      <c r="E19" s="159"/>
      <c r="F19" s="159"/>
      <c r="G19" s="159"/>
      <c r="H19" s="159"/>
      <c r="I19" s="104">
        <f>Produktionsår</f>
        <v>2017</v>
      </c>
      <c r="J19" s="90"/>
      <c r="K19" s="68">
        <f>OpdateretÅrstal</f>
        <v>2023</v>
      </c>
    </row>
    <row r="20" spans="2:11" ht="13.5" thickBot="1">
      <c r="B20" s="106" t="s">
        <v>36</v>
      </c>
      <c r="C20" s="167" t="s">
        <v>64</v>
      </c>
      <c r="D20" s="168"/>
      <c r="E20" s="168"/>
      <c r="F20" s="168"/>
      <c r="G20" s="168"/>
      <c r="H20" s="169"/>
      <c r="I20" s="105" t="s">
        <v>38</v>
      </c>
      <c r="J20" s="109" t="s">
        <v>66</v>
      </c>
      <c r="K20" s="69" t="s">
        <v>65</v>
      </c>
    </row>
    <row r="21" spans="2:11">
      <c r="B21" s="76" t="str">
        <f>B11</f>
        <v>070303C</v>
      </c>
      <c r="C21" s="153" t="str">
        <f>C11</f>
        <v>Træbeton t.o.m. 600 x 2400 mm, t.o.m. 35 mm tykkelse</v>
      </c>
      <c r="D21" s="154"/>
      <c r="E21" s="154"/>
      <c r="F21" s="154"/>
      <c r="G21" s="154"/>
      <c r="H21" s="155"/>
      <c r="I21" s="81">
        <f>I11</f>
        <v>63.45</v>
      </c>
      <c r="J21" s="101">
        <f>I21*$D$6</f>
        <v>6345</v>
      </c>
      <c r="K21" s="110">
        <f>J21*(VLOOKUP(OpdateretÅrstal,Prislistetillæg!$A$4:$C$61,3,FALSE)/VLOOKUP(Produktionsår,Prislistetillæg!$A$5:$C$61,3,FALSE))</f>
        <v>7307.0506558161005</v>
      </c>
    </row>
    <row r="22" spans="2:11">
      <c r="B22" s="24" t="s">
        <v>69</v>
      </c>
      <c r="C22" s="172" t="s">
        <v>70</v>
      </c>
      <c r="D22" s="173"/>
      <c r="E22" s="173"/>
      <c r="F22" s="173"/>
      <c r="G22" s="173"/>
      <c r="H22" s="174"/>
      <c r="I22" s="25">
        <v>82.25</v>
      </c>
      <c r="J22" s="34">
        <f>I22</f>
        <v>82.25</v>
      </c>
      <c r="K22" s="67">
        <f>J22*(VLOOKUP(OpdateretÅrstal,Prislistetillæg!$A$4:$C$61,3,FALSE)/VLOOKUP(Produktionsår,Prislistetillæg!$A$5:$C$61,3,FALSE))</f>
        <v>94.721027019838331</v>
      </c>
    </row>
    <row r="23" spans="2:11" ht="26.25" customHeight="1">
      <c r="B23" s="112" t="s">
        <v>73</v>
      </c>
      <c r="C23" s="175" t="s">
        <v>74</v>
      </c>
      <c r="D23" s="176"/>
      <c r="E23" s="176"/>
      <c r="F23" s="176"/>
      <c r="G23" s="176"/>
      <c r="H23" s="177"/>
      <c r="I23" s="25">
        <f>I21*0.07</f>
        <v>4.4415000000000004</v>
      </c>
      <c r="J23" s="34">
        <f>I23*$D$6</f>
        <v>444.15000000000003</v>
      </c>
      <c r="K23" s="67">
        <f>J23*(VLOOKUP(OpdateretÅrstal,Prislistetillæg!$A$4:$C$61,3,FALSE)/VLOOKUP(Produktionsår,Prislistetillæg!$A$5:$C$61,3,FALSE))</f>
        <v>511.49354590712704</v>
      </c>
    </row>
    <row r="24" spans="2:11">
      <c r="B24" s="24"/>
      <c r="C24" s="163"/>
      <c r="D24" s="163"/>
      <c r="E24" s="163"/>
      <c r="F24" s="163"/>
      <c r="G24" s="163"/>
      <c r="H24" s="163"/>
      <c r="I24" s="25"/>
      <c r="J24" s="34"/>
      <c r="K24" s="56"/>
    </row>
    <row r="25" spans="2:11">
      <c r="B25" s="24"/>
      <c r="C25" s="163" t="s">
        <v>71</v>
      </c>
      <c r="D25" s="163"/>
      <c r="E25" s="163"/>
      <c r="F25" s="163"/>
      <c r="G25" s="163"/>
      <c r="H25" s="163"/>
      <c r="I25" s="25"/>
      <c r="J25" s="34">
        <f>SUM(J21:J23)</f>
        <v>6871.4</v>
      </c>
      <c r="K25" s="67">
        <f>J25*(VLOOKUP(OpdateretÅrstal,Prislistetillæg!$A$4:$C$61,3,FALSE)/VLOOKUP(Produktionsår,Prislistetillæg!$A$5:$C$61,3,FALSE))</f>
        <v>7913.2652287430647</v>
      </c>
    </row>
    <row r="26" spans="2:11">
      <c r="B26" s="24"/>
      <c r="C26" s="164"/>
      <c r="D26" s="165"/>
      <c r="E26" s="165"/>
      <c r="F26" s="165"/>
      <c r="G26" s="165"/>
      <c r="H26" s="166"/>
      <c r="I26" s="25"/>
      <c r="J26" s="57"/>
      <c r="K26" s="56"/>
    </row>
    <row r="27" spans="2:11" ht="13.5" thickBot="1">
      <c r="B27" s="26"/>
      <c r="C27" s="160" t="s">
        <v>72</v>
      </c>
      <c r="D27" s="160"/>
      <c r="E27" s="160"/>
      <c r="F27" s="160"/>
      <c r="G27" s="160"/>
      <c r="H27" s="160"/>
      <c r="I27" s="58"/>
      <c r="J27" s="29">
        <f>J25/D6</f>
        <v>68.713999999999999</v>
      </c>
      <c r="K27" s="111">
        <f>J27*(VLOOKUP(OpdateretÅrstal,Prislistetillæg!$A$4:$C$61,3,FALSE)/VLOOKUP(Produktionsår,Prislistetillæg!$A$5:$C$61,3,FALSE))</f>
        <v>79.132652287430659</v>
      </c>
    </row>
  </sheetData>
  <mergeCells count="21">
    <mergeCell ref="C27:H27"/>
    <mergeCell ref="F6:H6"/>
    <mergeCell ref="C23:H23"/>
    <mergeCell ref="C24:H24"/>
    <mergeCell ref="C25:H25"/>
    <mergeCell ref="C26:H26"/>
    <mergeCell ref="C20:H20"/>
    <mergeCell ref="C21:H21"/>
    <mergeCell ref="C22:H22"/>
    <mergeCell ref="C14:H14"/>
    <mergeCell ref="C15:H15"/>
    <mergeCell ref="C16:H16"/>
    <mergeCell ref="C13:H13"/>
    <mergeCell ref="C12:H12"/>
    <mergeCell ref="C19:H19"/>
    <mergeCell ref="B6:C6"/>
    <mergeCell ref="C10:H10"/>
    <mergeCell ref="C11:H11"/>
    <mergeCell ref="B1:E1"/>
    <mergeCell ref="G1:K1"/>
    <mergeCell ref="C9:H9"/>
  </mergeCells>
  <pageMargins left="0.7" right="0.7" top="0.75" bottom="0.75" header="0.3" footer="0.3"/>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Ark17">
    <tabColor theme="9" tint="-0.249977111117893"/>
  </sheetPr>
  <dimension ref="B1:K27"/>
  <sheetViews>
    <sheetView workbookViewId="0">
      <selection activeCell="I13" sqref="I13"/>
    </sheetView>
  </sheetViews>
  <sheetFormatPr defaultRowHeight="12.75"/>
  <cols>
    <col min="9" max="9" width="9.5" bestFit="1" customWidth="1"/>
    <col min="10" max="11" width="10.5" bestFit="1" customWidth="1"/>
  </cols>
  <sheetData>
    <row r="1" spans="2:11" ht="13.5" thickBot="1">
      <c r="B1" s="192" t="s">
        <v>55</v>
      </c>
      <c r="C1" s="193"/>
      <c r="D1" s="193"/>
      <c r="E1" s="193"/>
      <c r="F1" s="73">
        <v>16</v>
      </c>
      <c r="G1" s="194" t="s">
        <v>56</v>
      </c>
      <c r="H1" s="194"/>
      <c r="I1" s="194"/>
      <c r="J1" s="194"/>
      <c r="K1" s="194"/>
    </row>
    <row r="3" spans="2:11">
      <c r="D3" s="66" t="s">
        <v>57</v>
      </c>
      <c r="E3" s="65">
        <v>2017</v>
      </c>
      <c r="F3" t="s">
        <v>58</v>
      </c>
    </row>
    <row r="6" spans="2:11">
      <c r="B6" s="178" t="s">
        <v>59</v>
      </c>
      <c r="C6" s="179"/>
      <c r="D6" s="55">
        <v>5</v>
      </c>
      <c r="E6" s="27" t="s">
        <v>60</v>
      </c>
      <c r="F6" s="161" t="s">
        <v>77</v>
      </c>
      <c r="G6" s="162"/>
      <c r="H6" s="162"/>
      <c r="I6" s="28">
        <v>650</v>
      </c>
      <c r="J6" s="27" t="s">
        <v>62</v>
      </c>
    </row>
    <row r="8" spans="2:11" ht="13.5" thickBot="1"/>
    <row r="9" spans="2:11">
      <c r="B9" s="102"/>
      <c r="C9" s="159" t="s">
        <v>63</v>
      </c>
      <c r="D9" s="159"/>
      <c r="E9" s="159"/>
      <c r="F9" s="159"/>
      <c r="G9" s="159"/>
      <c r="H9" s="159"/>
      <c r="I9" s="104">
        <f>Produktionsår</f>
        <v>2017</v>
      </c>
      <c r="J9" s="107"/>
      <c r="K9" s="99">
        <f>OpdateretÅrstal</f>
        <v>2023</v>
      </c>
    </row>
    <row r="10" spans="2:11" ht="13.5" thickBot="1">
      <c r="B10" s="106" t="s">
        <v>36</v>
      </c>
      <c r="C10" s="167" t="s">
        <v>64</v>
      </c>
      <c r="D10" s="168"/>
      <c r="E10" s="168"/>
      <c r="F10" s="168"/>
      <c r="G10" s="168"/>
      <c r="H10" s="169"/>
      <c r="I10" s="105" t="s">
        <v>65</v>
      </c>
      <c r="J10" s="108" t="s">
        <v>66</v>
      </c>
      <c r="K10" s="100" t="s">
        <v>65</v>
      </c>
    </row>
    <row r="11" spans="2:11" ht="12.75" customHeight="1">
      <c r="B11" s="76" t="s">
        <v>78</v>
      </c>
      <c r="C11" s="153" t="s">
        <v>68</v>
      </c>
      <c r="D11" s="170"/>
      <c r="E11" s="170"/>
      <c r="F11" s="170"/>
      <c r="G11" s="170"/>
      <c r="H11" s="171"/>
      <c r="I11" s="81">
        <v>59.5</v>
      </c>
      <c r="J11" s="101">
        <f>I11*$D$6</f>
        <v>297.5</v>
      </c>
      <c r="K11" s="110">
        <f>J11*(VLOOKUP(OpdateretÅrstal,Prislistetillæg!$A$4:$C$61,3,FALSE)/VLOOKUP(Produktionsår,Prislistetillæg!$A$5:$C$61,3,FALSE))</f>
        <v>342.60797007175569</v>
      </c>
    </row>
    <row r="12" spans="2:11" ht="12.75" customHeight="1">
      <c r="B12" s="24" t="s">
        <v>69</v>
      </c>
      <c r="C12" s="172" t="s">
        <v>70</v>
      </c>
      <c r="D12" s="173"/>
      <c r="E12" s="173"/>
      <c r="F12" s="173"/>
      <c r="G12" s="173"/>
      <c r="H12" s="174"/>
      <c r="I12" s="25">
        <v>82.25</v>
      </c>
      <c r="J12" s="34">
        <f>I12</f>
        <v>82.25</v>
      </c>
      <c r="K12" s="67">
        <f>J12*(VLOOKUP(OpdateretÅrstal,Prislistetillæg!$A$4:$C$61,3,FALSE)/VLOOKUP(Produktionsår,Prislistetillæg!$A$5:$C$61,3,FALSE))</f>
        <v>94.721027019838331</v>
      </c>
    </row>
    <row r="13" spans="2:11" ht="12.75" customHeight="1">
      <c r="B13" s="24"/>
      <c r="C13" s="163"/>
      <c r="D13" s="163"/>
      <c r="E13" s="163"/>
      <c r="F13" s="163"/>
      <c r="G13" s="163"/>
      <c r="H13" s="163"/>
      <c r="I13" s="25"/>
      <c r="J13" s="34"/>
      <c r="K13" s="56"/>
    </row>
    <row r="14" spans="2:11" ht="12.75" customHeight="1">
      <c r="B14" s="24"/>
      <c r="C14" s="163" t="s">
        <v>71</v>
      </c>
      <c r="D14" s="163"/>
      <c r="E14" s="163"/>
      <c r="F14" s="163"/>
      <c r="G14" s="163"/>
      <c r="H14" s="163"/>
      <c r="I14" s="25"/>
      <c r="J14" s="34">
        <f>SUM(J11:J12)</f>
        <v>379.75</v>
      </c>
      <c r="K14" s="67">
        <f>J14*(VLOOKUP(OpdateretÅrstal,Prislistetillæg!$A$4:$C$61,3,FALSE)/VLOOKUP(Produktionsår,Prislistetillæg!$A$5:$C$61,3,FALSE))</f>
        <v>437.32899709159403</v>
      </c>
    </row>
    <row r="15" spans="2:11" ht="12.75" customHeight="1">
      <c r="B15" s="24"/>
      <c r="C15" s="164"/>
      <c r="D15" s="165"/>
      <c r="E15" s="165"/>
      <c r="F15" s="165"/>
      <c r="G15" s="165"/>
      <c r="H15" s="166"/>
      <c r="I15" s="25"/>
      <c r="J15" s="103"/>
      <c r="K15" s="56"/>
    </row>
    <row r="16" spans="2:11" ht="12.75" customHeight="1" thickBot="1">
      <c r="B16" s="26"/>
      <c r="C16" s="160" t="s">
        <v>72</v>
      </c>
      <c r="D16" s="160"/>
      <c r="E16" s="160"/>
      <c r="F16" s="160"/>
      <c r="G16" s="160"/>
      <c r="H16" s="160"/>
      <c r="I16" s="58"/>
      <c r="J16" s="29">
        <f>J14/D6</f>
        <v>75.95</v>
      </c>
      <c r="K16" s="111">
        <f>J16*(VLOOKUP(OpdateretÅrstal,Prislistetillæg!$A$4:$C$61,3,FALSE)/VLOOKUP(Produktionsår,Prislistetillæg!$A$5:$C$61,3,FALSE))</f>
        <v>87.465799418318809</v>
      </c>
    </row>
    <row r="17" spans="2:11" ht="12.75" customHeight="1"/>
    <row r="18" spans="2:11" ht="13.5" thickBot="1"/>
    <row r="19" spans="2:11">
      <c r="B19" s="102"/>
      <c r="C19" s="159" t="str">
        <f>C9</f>
        <v>Gipsloft på skinnesystem med ét lag skinner og ét lag alm. gips.</v>
      </c>
      <c r="D19" s="159"/>
      <c r="E19" s="159"/>
      <c r="F19" s="159"/>
      <c r="G19" s="159"/>
      <c r="H19" s="159"/>
      <c r="I19" s="104">
        <f>Produktionsår</f>
        <v>2017</v>
      </c>
      <c r="J19" s="90"/>
      <c r="K19" s="68">
        <f>OpdateretÅrstal</f>
        <v>2023</v>
      </c>
    </row>
    <row r="20" spans="2:11" ht="13.5" thickBot="1">
      <c r="B20" s="106" t="s">
        <v>36</v>
      </c>
      <c r="C20" s="167" t="s">
        <v>64</v>
      </c>
      <c r="D20" s="168"/>
      <c r="E20" s="168"/>
      <c r="F20" s="168"/>
      <c r="G20" s="168"/>
      <c r="H20" s="169"/>
      <c r="I20" s="105" t="s">
        <v>38</v>
      </c>
      <c r="J20" s="109" t="s">
        <v>66</v>
      </c>
      <c r="K20" s="69" t="s">
        <v>65</v>
      </c>
    </row>
    <row r="21" spans="2:11">
      <c r="B21" s="76" t="str">
        <f>B11</f>
        <v>070303D</v>
      </c>
      <c r="C21" s="153" t="str">
        <f>C11</f>
        <v>Træbeton t.o.m. 600 x 2400 mm, t.o.m. 35 mm tykkelse</v>
      </c>
      <c r="D21" s="154"/>
      <c r="E21" s="154"/>
      <c r="F21" s="154"/>
      <c r="G21" s="154"/>
      <c r="H21" s="155"/>
      <c r="I21" s="81">
        <f>I11</f>
        <v>59.5</v>
      </c>
      <c r="J21" s="101">
        <f>I21*$D$6</f>
        <v>297.5</v>
      </c>
      <c r="K21" s="110">
        <f>J21*(VLOOKUP(OpdateretÅrstal,Prislistetillæg!$A$4:$C$61,3,FALSE)/VLOOKUP(Produktionsår,Prislistetillæg!$A$5:$C$61,3,FALSE))</f>
        <v>342.60797007175569</v>
      </c>
    </row>
    <row r="22" spans="2:11">
      <c r="B22" s="24" t="s">
        <v>69</v>
      </c>
      <c r="C22" s="172" t="s">
        <v>70</v>
      </c>
      <c r="D22" s="173"/>
      <c r="E22" s="173"/>
      <c r="F22" s="173"/>
      <c r="G22" s="173"/>
      <c r="H22" s="174"/>
      <c r="I22" s="25">
        <v>82.25</v>
      </c>
      <c r="J22" s="34">
        <f>I22</f>
        <v>82.25</v>
      </c>
      <c r="K22" s="67">
        <f>J22*(VLOOKUP(OpdateretÅrstal,Prislistetillæg!$A$4:$C$61,3,FALSE)/VLOOKUP(Produktionsår,Prislistetillæg!$A$5:$C$61,3,FALSE))</f>
        <v>94.721027019838331</v>
      </c>
    </row>
    <row r="23" spans="2:11" ht="26.25" customHeight="1">
      <c r="B23" s="112" t="s">
        <v>73</v>
      </c>
      <c r="C23" s="175" t="s">
        <v>74</v>
      </c>
      <c r="D23" s="176"/>
      <c r="E23" s="176"/>
      <c r="F23" s="176"/>
      <c r="G23" s="176"/>
      <c r="H23" s="177"/>
      <c r="I23" s="25">
        <f>I21*0.07</f>
        <v>4.165</v>
      </c>
      <c r="J23" s="34">
        <f>I23*$D$6</f>
        <v>20.824999999999999</v>
      </c>
      <c r="K23" s="67">
        <f>J23*(VLOOKUP(OpdateretÅrstal,Prislistetillæg!$A$4:$C$61,3,FALSE)/VLOOKUP(Produktionsår,Prislistetillæg!$A$5:$C$61,3,FALSE))</f>
        <v>23.982557905022897</v>
      </c>
    </row>
    <row r="24" spans="2:11">
      <c r="B24" s="24"/>
      <c r="C24" s="163"/>
      <c r="D24" s="163"/>
      <c r="E24" s="163"/>
      <c r="F24" s="163"/>
      <c r="G24" s="163"/>
      <c r="H24" s="163"/>
      <c r="I24" s="25"/>
      <c r="J24" s="34"/>
      <c r="K24" s="56"/>
    </row>
    <row r="25" spans="2:11">
      <c r="B25" s="24"/>
      <c r="C25" s="163" t="s">
        <v>71</v>
      </c>
      <c r="D25" s="163"/>
      <c r="E25" s="163"/>
      <c r="F25" s="163"/>
      <c r="G25" s="163"/>
      <c r="H25" s="163"/>
      <c r="I25" s="25"/>
      <c r="J25" s="34">
        <f>SUM(J21:J23)</f>
        <v>400.57499999999999</v>
      </c>
      <c r="K25" s="67">
        <f>J25*(VLOOKUP(OpdateretÅrstal,Prislistetillæg!$A$4:$C$61,3,FALSE)/VLOOKUP(Produktionsår,Prislistetillæg!$A$5:$C$61,3,FALSE))</f>
        <v>461.31155499661691</v>
      </c>
    </row>
    <row r="26" spans="2:11">
      <c r="B26" s="24"/>
      <c r="C26" s="164"/>
      <c r="D26" s="165"/>
      <c r="E26" s="165"/>
      <c r="F26" s="165"/>
      <c r="G26" s="165"/>
      <c r="H26" s="166"/>
      <c r="I26" s="25"/>
      <c r="J26" s="57"/>
      <c r="K26" s="56"/>
    </row>
    <row r="27" spans="2:11" ht="13.5" thickBot="1">
      <c r="B27" s="26"/>
      <c r="C27" s="160" t="s">
        <v>72</v>
      </c>
      <c r="D27" s="160"/>
      <c r="E27" s="160"/>
      <c r="F27" s="160"/>
      <c r="G27" s="160"/>
      <c r="H27" s="160"/>
      <c r="I27" s="58"/>
      <c r="J27" s="29">
        <f>J25/D6</f>
        <v>80.114999999999995</v>
      </c>
      <c r="K27" s="111">
        <f>J27*(VLOOKUP(OpdateretÅrstal,Prislistetillæg!$A$4:$C$61,3,FALSE)/VLOOKUP(Produktionsår,Prislistetillæg!$A$5:$C$61,3,FALSE))</f>
        <v>92.262310999323375</v>
      </c>
    </row>
  </sheetData>
  <mergeCells count="21">
    <mergeCell ref="C27:H27"/>
    <mergeCell ref="F6:H6"/>
    <mergeCell ref="C23:H23"/>
    <mergeCell ref="C24:H24"/>
    <mergeCell ref="C25:H25"/>
    <mergeCell ref="C26:H26"/>
    <mergeCell ref="C20:H20"/>
    <mergeCell ref="C21:H21"/>
    <mergeCell ref="C22:H22"/>
    <mergeCell ref="C14:H14"/>
    <mergeCell ref="C15:H15"/>
    <mergeCell ref="C16:H16"/>
    <mergeCell ref="C13:H13"/>
    <mergeCell ref="C12:H12"/>
    <mergeCell ref="C19:H19"/>
    <mergeCell ref="B6:C6"/>
    <mergeCell ref="C10:H10"/>
    <mergeCell ref="C11:H11"/>
    <mergeCell ref="B1:E1"/>
    <mergeCell ref="G1:K1"/>
    <mergeCell ref="C9:H9"/>
  </mergeCells>
  <pageMargins left="0.7" right="0.7" top="0.75" bottom="0.75" header="0.3" footer="0.3"/>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Ark18">
    <tabColor theme="9" tint="-0.249977111117893"/>
  </sheetPr>
  <dimension ref="B1:K27"/>
  <sheetViews>
    <sheetView workbookViewId="0">
      <selection activeCell="I13" sqref="I13"/>
    </sheetView>
  </sheetViews>
  <sheetFormatPr defaultRowHeight="12.75"/>
  <cols>
    <col min="9" max="9" width="9.5" bestFit="1" customWidth="1"/>
    <col min="10" max="11" width="12.125" bestFit="1" customWidth="1"/>
  </cols>
  <sheetData>
    <row r="1" spans="2:11" ht="13.5" thickBot="1">
      <c r="B1" s="192" t="s">
        <v>55</v>
      </c>
      <c r="C1" s="193"/>
      <c r="D1" s="193"/>
      <c r="E1" s="193"/>
      <c r="F1" s="73">
        <v>17</v>
      </c>
      <c r="G1" s="194" t="s">
        <v>56</v>
      </c>
      <c r="H1" s="194"/>
      <c r="I1" s="194"/>
      <c r="J1" s="194"/>
      <c r="K1" s="194"/>
    </row>
    <row r="3" spans="2:11">
      <c r="D3" s="66" t="s">
        <v>57</v>
      </c>
      <c r="E3" s="65">
        <v>2017</v>
      </c>
      <c r="F3" t="s">
        <v>58</v>
      </c>
    </row>
    <row r="6" spans="2:11">
      <c r="B6" s="178" t="s">
        <v>59</v>
      </c>
      <c r="C6" s="179"/>
      <c r="D6" s="55">
        <v>15</v>
      </c>
      <c r="E6" s="27" t="s">
        <v>60</v>
      </c>
      <c r="F6" s="161" t="s">
        <v>77</v>
      </c>
      <c r="G6" s="162"/>
      <c r="H6" s="162"/>
      <c r="I6" s="28">
        <v>650</v>
      </c>
      <c r="J6" s="27" t="s">
        <v>62</v>
      </c>
    </row>
    <row r="8" spans="2:11" ht="13.5" thickBot="1"/>
    <row r="9" spans="2:11">
      <c r="B9" s="102"/>
      <c r="C9" s="159" t="s">
        <v>63</v>
      </c>
      <c r="D9" s="159"/>
      <c r="E9" s="159"/>
      <c r="F9" s="159"/>
      <c r="G9" s="159"/>
      <c r="H9" s="159"/>
      <c r="I9" s="104">
        <f>Produktionsår</f>
        <v>2017</v>
      </c>
      <c r="J9" s="107"/>
      <c r="K9" s="99">
        <f>OpdateretÅrstal</f>
        <v>2023</v>
      </c>
    </row>
    <row r="10" spans="2:11" ht="13.5" thickBot="1">
      <c r="B10" s="106" t="s">
        <v>36</v>
      </c>
      <c r="C10" s="167" t="s">
        <v>64</v>
      </c>
      <c r="D10" s="168"/>
      <c r="E10" s="168"/>
      <c r="F10" s="168"/>
      <c r="G10" s="168"/>
      <c r="H10" s="169"/>
      <c r="I10" s="105" t="s">
        <v>65</v>
      </c>
      <c r="J10" s="108" t="s">
        <v>66</v>
      </c>
      <c r="K10" s="100" t="s">
        <v>65</v>
      </c>
    </row>
    <row r="11" spans="2:11" ht="12.75" customHeight="1">
      <c r="B11" s="76" t="s">
        <v>78</v>
      </c>
      <c r="C11" s="153" t="s">
        <v>68</v>
      </c>
      <c r="D11" s="170"/>
      <c r="E11" s="170"/>
      <c r="F11" s="170"/>
      <c r="G11" s="170"/>
      <c r="H11" s="171"/>
      <c r="I11" s="81">
        <v>59.5</v>
      </c>
      <c r="J11" s="101">
        <f>I11*$D$6</f>
        <v>892.5</v>
      </c>
      <c r="K11" s="110">
        <f>J11*(VLOOKUP(OpdateretÅrstal,Prislistetillæg!$A$4:$C$61,3,FALSE)/VLOOKUP(Produktionsår,Prislistetillæg!$A$5:$C$61,3,FALSE))</f>
        <v>1027.823910215267</v>
      </c>
    </row>
    <row r="12" spans="2:11" ht="12.75" customHeight="1">
      <c r="B12" s="24" t="s">
        <v>69</v>
      </c>
      <c r="C12" s="172" t="s">
        <v>70</v>
      </c>
      <c r="D12" s="173"/>
      <c r="E12" s="173"/>
      <c r="F12" s="173"/>
      <c r="G12" s="173"/>
      <c r="H12" s="174"/>
      <c r="I12" s="25">
        <v>82.25</v>
      </c>
      <c r="J12" s="34">
        <f>I12</f>
        <v>82.25</v>
      </c>
      <c r="K12" s="67">
        <f>J12*(VLOOKUP(OpdateretÅrstal,Prislistetillæg!$A$4:$C$61,3,FALSE)/VLOOKUP(Produktionsår,Prislistetillæg!$A$5:$C$61,3,FALSE))</f>
        <v>94.721027019838331</v>
      </c>
    </row>
    <row r="13" spans="2:11">
      <c r="B13" s="24"/>
      <c r="C13" s="163"/>
      <c r="D13" s="163"/>
      <c r="E13" s="163"/>
      <c r="F13" s="163"/>
      <c r="G13" s="163"/>
      <c r="H13" s="163"/>
      <c r="I13" s="25"/>
      <c r="J13" s="34"/>
      <c r="K13" s="56"/>
    </row>
    <row r="14" spans="2:11">
      <c r="B14" s="24"/>
      <c r="C14" s="163" t="s">
        <v>71</v>
      </c>
      <c r="D14" s="163"/>
      <c r="E14" s="163"/>
      <c r="F14" s="163"/>
      <c r="G14" s="163"/>
      <c r="H14" s="163"/>
      <c r="I14" s="25"/>
      <c r="J14" s="34">
        <f>SUM(J11:J12)</f>
        <v>974.75</v>
      </c>
      <c r="K14" s="67">
        <f>J14*(VLOOKUP(OpdateretÅrstal,Prislistetillæg!$A$4:$C$61,3,FALSE)/VLOOKUP(Produktionsår,Prislistetillæg!$A$5:$C$61,3,FALSE))</f>
        <v>1122.5449372351054</v>
      </c>
    </row>
    <row r="15" spans="2:11">
      <c r="B15" s="24"/>
      <c r="C15" s="164"/>
      <c r="D15" s="165"/>
      <c r="E15" s="165"/>
      <c r="F15" s="165"/>
      <c r="G15" s="165"/>
      <c r="H15" s="166"/>
      <c r="I15" s="25"/>
      <c r="J15" s="103"/>
      <c r="K15" s="56"/>
    </row>
    <row r="16" spans="2:11" ht="13.5" thickBot="1">
      <c r="B16" s="26"/>
      <c r="C16" s="160" t="s">
        <v>72</v>
      </c>
      <c r="D16" s="160"/>
      <c r="E16" s="160"/>
      <c r="F16" s="160"/>
      <c r="G16" s="160"/>
      <c r="H16" s="160"/>
      <c r="I16" s="58"/>
      <c r="J16" s="29">
        <f>J14/D6</f>
        <v>64.983333333333334</v>
      </c>
      <c r="K16" s="111">
        <f>J16*(VLOOKUP(OpdateretÅrstal,Prislistetillæg!$A$4:$C$61,3,FALSE)/VLOOKUP(Produktionsår,Prislistetillæg!$A$5:$C$61,3,FALSE))</f>
        <v>74.836329149007028</v>
      </c>
    </row>
    <row r="18" spans="2:11" ht="13.5" thickBot="1"/>
    <row r="19" spans="2:11">
      <c r="B19" s="102"/>
      <c r="C19" s="159" t="str">
        <f>C9</f>
        <v>Gipsloft på skinnesystem med ét lag skinner og ét lag alm. gips.</v>
      </c>
      <c r="D19" s="159"/>
      <c r="E19" s="159"/>
      <c r="F19" s="159"/>
      <c r="G19" s="159"/>
      <c r="H19" s="159"/>
      <c r="I19" s="104">
        <f>Produktionsår</f>
        <v>2017</v>
      </c>
      <c r="J19" s="90"/>
      <c r="K19" s="68">
        <f>OpdateretÅrstal</f>
        <v>2023</v>
      </c>
    </row>
    <row r="20" spans="2:11" ht="13.5" thickBot="1">
      <c r="B20" s="106" t="s">
        <v>36</v>
      </c>
      <c r="C20" s="167" t="s">
        <v>64</v>
      </c>
      <c r="D20" s="168"/>
      <c r="E20" s="168"/>
      <c r="F20" s="168"/>
      <c r="G20" s="168"/>
      <c r="H20" s="169"/>
      <c r="I20" s="105" t="s">
        <v>38</v>
      </c>
      <c r="J20" s="109" t="s">
        <v>66</v>
      </c>
      <c r="K20" s="69" t="s">
        <v>65</v>
      </c>
    </row>
    <row r="21" spans="2:11">
      <c r="B21" s="76" t="str">
        <f>B11</f>
        <v>070303D</v>
      </c>
      <c r="C21" s="153" t="str">
        <f>C11</f>
        <v>Træbeton t.o.m. 600 x 2400 mm, t.o.m. 35 mm tykkelse</v>
      </c>
      <c r="D21" s="154"/>
      <c r="E21" s="154"/>
      <c r="F21" s="154"/>
      <c r="G21" s="154"/>
      <c r="H21" s="155"/>
      <c r="I21" s="81">
        <f>I11</f>
        <v>59.5</v>
      </c>
      <c r="J21" s="101">
        <f>I21*$D$6</f>
        <v>892.5</v>
      </c>
      <c r="K21" s="110">
        <f>J21*(VLOOKUP(OpdateretÅrstal,Prislistetillæg!$A$4:$C$61,3,FALSE)/VLOOKUP(Produktionsår,Prislistetillæg!$A$5:$C$61,3,FALSE))</f>
        <v>1027.823910215267</v>
      </c>
    </row>
    <row r="22" spans="2:11">
      <c r="B22" s="24" t="s">
        <v>69</v>
      </c>
      <c r="C22" s="172" t="s">
        <v>70</v>
      </c>
      <c r="D22" s="173"/>
      <c r="E22" s="173"/>
      <c r="F22" s="173"/>
      <c r="G22" s="173"/>
      <c r="H22" s="174"/>
      <c r="I22" s="25">
        <v>82.25</v>
      </c>
      <c r="J22" s="34">
        <f>I22</f>
        <v>82.25</v>
      </c>
      <c r="K22" s="67">
        <f>J22*(VLOOKUP(OpdateretÅrstal,Prislistetillæg!$A$4:$C$61,3,FALSE)/VLOOKUP(Produktionsår,Prislistetillæg!$A$5:$C$61,3,FALSE))</f>
        <v>94.721027019838331</v>
      </c>
    </row>
    <row r="23" spans="2:11" ht="26.25" customHeight="1">
      <c r="B23" s="112" t="s">
        <v>73</v>
      </c>
      <c r="C23" s="175" t="s">
        <v>74</v>
      </c>
      <c r="D23" s="176"/>
      <c r="E23" s="176"/>
      <c r="F23" s="176"/>
      <c r="G23" s="176"/>
      <c r="H23" s="177"/>
      <c r="I23" s="25">
        <f>I21*0.07</f>
        <v>4.165</v>
      </c>
      <c r="J23" s="34">
        <f>I23*$D$6</f>
        <v>62.475000000000001</v>
      </c>
      <c r="K23" s="67">
        <f>J23*(VLOOKUP(OpdateretÅrstal,Prislistetillæg!$A$4:$C$61,3,FALSE)/VLOOKUP(Produktionsår,Prislistetillæg!$A$5:$C$61,3,FALSE))</f>
        <v>71.947673715068689</v>
      </c>
    </row>
    <row r="24" spans="2:11">
      <c r="B24" s="24"/>
      <c r="C24" s="163"/>
      <c r="D24" s="163"/>
      <c r="E24" s="163"/>
      <c r="F24" s="163"/>
      <c r="G24" s="163"/>
      <c r="H24" s="163"/>
      <c r="I24" s="25"/>
      <c r="J24" s="34"/>
      <c r="K24" s="56"/>
    </row>
    <row r="25" spans="2:11">
      <c r="B25" s="24"/>
      <c r="C25" s="163" t="s">
        <v>71</v>
      </c>
      <c r="D25" s="163"/>
      <c r="E25" s="163"/>
      <c r="F25" s="163"/>
      <c r="G25" s="163"/>
      <c r="H25" s="163"/>
      <c r="I25" s="25"/>
      <c r="J25" s="34">
        <f>SUM(J21:J23)</f>
        <v>1037.2249999999999</v>
      </c>
      <c r="K25" s="67">
        <f>J25*(VLOOKUP(OpdateretÅrstal,Prislistetillæg!$A$4:$C$61,3,FALSE)/VLOOKUP(Produktionsår,Prislistetillæg!$A$5:$C$61,3,FALSE))</f>
        <v>1194.4926109501739</v>
      </c>
    </row>
    <row r="26" spans="2:11">
      <c r="B26" s="24"/>
      <c r="C26" s="164"/>
      <c r="D26" s="165"/>
      <c r="E26" s="165"/>
      <c r="F26" s="165"/>
      <c r="G26" s="165"/>
      <c r="H26" s="166"/>
      <c r="I26" s="25"/>
      <c r="J26" s="57"/>
      <c r="K26" s="56"/>
    </row>
    <row r="27" spans="2:11" ht="13.5" thickBot="1">
      <c r="B27" s="26"/>
      <c r="C27" s="160" t="s">
        <v>72</v>
      </c>
      <c r="D27" s="160"/>
      <c r="E27" s="160"/>
      <c r="F27" s="160"/>
      <c r="G27" s="160"/>
      <c r="H27" s="160"/>
      <c r="I27" s="58"/>
      <c r="J27" s="29">
        <f>J25/D6</f>
        <v>69.148333333333326</v>
      </c>
      <c r="K27" s="111">
        <f>J27*(VLOOKUP(OpdateretÅrstal,Prislistetillæg!$A$4:$C$61,3,FALSE)/VLOOKUP(Produktionsår,Prislistetillæg!$A$5:$C$61,3,FALSE))</f>
        <v>79.632840730011594</v>
      </c>
    </row>
  </sheetData>
  <mergeCells count="21">
    <mergeCell ref="C27:H27"/>
    <mergeCell ref="F6:H6"/>
    <mergeCell ref="C23:H23"/>
    <mergeCell ref="C24:H24"/>
    <mergeCell ref="C25:H25"/>
    <mergeCell ref="C26:H26"/>
    <mergeCell ref="C20:H20"/>
    <mergeCell ref="C21:H21"/>
    <mergeCell ref="C22:H22"/>
    <mergeCell ref="C14:H14"/>
    <mergeCell ref="C15:H15"/>
    <mergeCell ref="C16:H16"/>
    <mergeCell ref="C13:H13"/>
    <mergeCell ref="C12:H12"/>
    <mergeCell ref="C19:H19"/>
    <mergeCell ref="B6:C6"/>
    <mergeCell ref="C10:H10"/>
    <mergeCell ref="C11:H11"/>
    <mergeCell ref="B1:E1"/>
    <mergeCell ref="G1:K1"/>
    <mergeCell ref="C9:H9"/>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Ark19">
    <tabColor theme="9" tint="-0.249977111117893"/>
  </sheetPr>
  <dimension ref="B1:K27"/>
  <sheetViews>
    <sheetView workbookViewId="0">
      <selection activeCell="I13" sqref="I13"/>
    </sheetView>
  </sheetViews>
  <sheetFormatPr defaultRowHeight="12.75"/>
  <cols>
    <col min="9" max="9" width="9.5" bestFit="1" customWidth="1"/>
    <col min="10" max="11" width="12.125" bestFit="1" customWidth="1"/>
  </cols>
  <sheetData>
    <row r="1" spans="2:11" ht="13.5" thickBot="1">
      <c r="B1" s="192" t="s">
        <v>55</v>
      </c>
      <c r="C1" s="193"/>
      <c r="D1" s="193"/>
      <c r="E1" s="193"/>
      <c r="F1" s="73">
        <v>18</v>
      </c>
      <c r="G1" s="194" t="s">
        <v>56</v>
      </c>
      <c r="H1" s="194"/>
      <c r="I1" s="194"/>
      <c r="J1" s="194"/>
      <c r="K1" s="194"/>
    </row>
    <row r="3" spans="2:11">
      <c r="D3" s="66" t="s">
        <v>57</v>
      </c>
      <c r="E3" s="65">
        <v>2017</v>
      </c>
      <c r="F3" t="s">
        <v>58</v>
      </c>
    </row>
    <row r="6" spans="2:11">
      <c r="B6" s="178" t="s">
        <v>59</v>
      </c>
      <c r="C6" s="179"/>
      <c r="D6" s="55">
        <v>25</v>
      </c>
      <c r="E6" s="27" t="s">
        <v>60</v>
      </c>
      <c r="F6" s="161" t="s">
        <v>77</v>
      </c>
      <c r="G6" s="162"/>
      <c r="H6" s="162"/>
      <c r="I6" s="28">
        <v>650</v>
      </c>
      <c r="J6" s="27" t="s">
        <v>62</v>
      </c>
    </row>
    <row r="8" spans="2:11" ht="13.5" thickBot="1"/>
    <row r="9" spans="2:11">
      <c r="B9" s="102"/>
      <c r="C9" s="159" t="s">
        <v>63</v>
      </c>
      <c r="D9" s="159"/>
      <c r="E9" s="159"/>
      <c r="F9" s="159"/>
      <c r="G9" s="159"/>
      <c r="H9" s="159"/>
      <c r="I9" s="104">
        <f>Produktionsår</f>
        <v>2017</v>
      </c>
      <c r="J9" s="107"/>
      <c r="K9" s="99">
        <f>OpdateretÅrstal</f>
        <v>2023</v>
      </c>
    </row>
    <row r="10" spans="2:11" ht="13.5" thickBot="1">
      <c r="B10" s="106" t="s">
        <v>36</v>
      </c>
      <c r="C10" s="167" t="s">
        <v>64</v>
      </c>
      <c r="D10" s="168"/>
      <c r="E10" s="168"/>
      <c r="F10" s="168"/>
      <c r="G10" s="168"/>
      <c r="H10" s="169"/>
      <c r="I10" s="105" t="s">
        <v>65</v>
      </c>
      <c r="J10" s="108" t="s">
        <v>66</v>
      </c>
      <c r="K10" s="100" t="s">
        <v>65</v>
      </c>
    </row>
    <row r="11" spans="2:11" ht="12.75" customHeight="1">
      <c r="B11" s="76" t="s">
        <v>78</v>
      </c>
      <c r="C11" s="153" t="s">
        <v>68</v>
      </c>
      <c r="D11" s="170"/>
      <c r="E11" s="170"/>
      <c r="F11" s="170"/>
      <c r="G11" s="170"/>
      <c r="H11" s="171"/>
      <c r="I11" s="81">
        <v>59.5</v>
      </c>
      <c r="J11" s="101">
        <f>I11*$D$6</f>
        <v>1487.5</v>
      </c>
      <c r="K11" s="110">
        <f>J11*(VLOOKUP(OpdateretÅrstal,Prislistetillæg!$A$4:$C$61,3,FALSE)/VLOOKUP(Produktionsår,Prislistetillæg!$A$5:$C$61,3,FALSE))</f>
        <v>1713.0398503587785</v>
      </c>
    </row>
    <row r="12" spans="2:11" ht="12.75" customHeight="1">
      <c r="B12" s="24" t="s">
        <v>69</v>
      </c>
      <c r="C12" s="172" t="s">
        <v>70</v>
      </c>
      <c r="D12" s="173"/>
      <c r="E12" s="173"/>
      <c r="F12" s="173"/>
      <c r="G12" s="173"/>
      <c r="H12" s="174"/>
      <c r="I12" s="25">
        <v>82.25</v>
      </c>
      <c r="J12" s="34">
        <f>I12</f>
        <v>82.25</v>
      </c>
      <c r="K12" s="67">
        <f>J12*(VLOOKUP(OpdateretÅrstal,Prislistetillæg!$A$4:$C$61,3,FALSE)/VLOOKUP(Produktionsår,Prislistetillæg!$A$5:$C$61,3,FALSE))</f>
        <v>94.721027019838331</v>
      </c>
    </row>
    <row r="13" spans="2:11">
      <c r="B13" s="24"/>
      <c r="C13" s="163"/>
      <c r="D13" s="163"/>
      <c r="E13" s="163"/>
      <c r="F13" s="163"/>
      <c r="G13" s="163"/>
      <c r="H13" s="163"/>
      <c r="I13" s="25"/>
      <c r="J13" s="34"/>
      <c r="K13" s="56"/>
    </row>
    <row r="14" spans="2:11">
      <c r="B14" s="24"/>
      <c r="C14" s="163" t="s">
        <v>71</v>
      </c>
      <c r="D14" s="163"/>
      <c r="E14" s="163"/>
      <c r="F14" s="163"/>
      <c r="G14" s="163"/>
      <c r="H14" s="163"/>
      <c r="I14" s="25"/>
      <c r="J14" s="34">
        <f>SUM(J11:J12)</f>
        <v>1569.75</v>
      </c>
      <c r="K14" s="67">
        <f>J14*(VLOOKUP(OpdateretÅrstal,Prislistetillæg!$A$4:$C$61,3,FALSE)/VLOOKUP(Produktionsår,Prislistetillæg!$A$5:$C$61,3,FALSE))</f>
        <v>1807.7608773786167</v>
      </c>
    </row>
    <row r="15" spans="2:11">
      <c r="B15" s="24"/>
      <c r="C15" s="164"/>
      <c r="D15" s="165"/>
      <c r="E15" s="165"/>
      <c r="F15" s="165"/>
      <c r="G15" s="165"/>
      <c r="H15" s="166"/>
      <c r="I15" s="25"/>
      <c r="J15" s="103"/>
      <c r="K15" s="56"/>
    </row>
    <row r="16" spans="2:11" ht="13.5" thickBot="1">
      <c r="B16" s="26"/>
      <c r="C16" s="160" t="s">
        <v>72</v>
      </c>
      <c r="D16" s="160"/>
      <c r="E16" s="160"/>
      <c r="F16" s="160"/>
      <c r="G16" s="160"/>
      <c r="H16" s="160"/>
      <c r="I16" s="58"/>
      <c r="J16" s="29">
        <f>J14/D6</f>
        <v>62.79</v>
      </c>
      <c r="K16" s="111">
        <f>J16*(VLOOKUP(OpdateretÅrstal,Prislistetillæg!$A$4:$C$61,3,FALSE)/VLOOKUP(Produktionsår,Prislistetillæg!$A$5:$C$61,3,FALSE))</f>
        <v>72.310435095144669</v>
      </c>
    </row>
    <row r="18" spans="2:11" ht="13.5" thickBot="1"/>
    <row r="19" spans="2:11">
      <c r="B19" s="102"/>
      <c r="C19" s="159" t="str">
        <f>C9</f>
        <v>Gipsloft på skinnesystem med ét lag skinner og ét lag alm. gips.</v>
      </c>
      <c r="D19" s="159"/>
      <c r="E19" s="159"/>
      <c r="F19" s="159"/>
      <c r="G19" s="159"/>
      <c r="H19" s="159"/>
      <c r="I19" s="104">
        <f>Produktionsår</f>
        <v>2017</v>
      </c>
      <c r="J19" s="90"/>
      <c r="K19" s="68">
        <f>OpdateretÅrstal</f>
        <v>2023</v>
      </c>
    </row>
    <row r="20" spans="2:11" ht="13.5" thickBot="1">
      <c r="B20" s="106" t="s">
        <v>36</v>
      </c>
      <c r="C20" s="167" t="s">
        <v>64</v>
      </c>
      <c r="D20" s="168"/>
      <c r="E20" s="168"/>
      <c r="F20" s="168"/>
      <c r="G20" s="168"/>
      <c r="H20" s="169"/>
      <c r="I20" s="105" t="s">
        <v>38</v>
      </c>
      <c r="J20" s="109" t="s">
        <v>66</v>
      </c>
      <c r="K20" s="69" t="s">
        <v>65</v>
      </c>
    </row>
    <row r="21" spans="2:11">
      <c r="B21" s="76" t="str">
        <f>B11</f>
        <v>070303D</v>
      </c>
      <c r="C21" s="153" t="str">
        <f>C11</f>
        <v>Træbeton t.o.m. 600 x 2400 mm, t.o.m. 35 mm tykkelse</v>
      </c>
      <c r="D21" s="154"/>
      <c r="E21" s="154"/>
      <c r="F21" s="154"/>
      <c r="G21" s="154"/>
      <c r="H21" s="155"/>
      <c r="I21" s="81">
        <f>I11</f>
        <v>59.5</v>
      </c>
      <c r="J21" s="101">
        <f>I21*$D$6</f>
        <v>1487.5</v>
      </c>
      <c r="K21" s="110">
        <f>J21*(VLOOKUP(OpdateretÅrstal,Prislistetillæg!$A$4:$C$61,3,FALSE)/VLOOKUP(Produktionsår,Prislistetillæg!$A$5:$C$61,3,FALSE))</f>
        <v>1713.0398503587785</v>
      </c>
    </row>
    <row r="22" spans="2:11">
      <c r="B22" s="24" t="s">
        <v>69</v>
      </c>
      <c r="C22" s="172" t="s">
        <v>70</v>
      </c>
      <c r="D22" s="173"/>
      <c r="E22" s="173"/>
      <c r="F22" s="173"/>
      <c r="G22" s="173"/>
      <c r="H22" s="174"/>
      <c r="I22" s="25">
        <v>82.25</v>
      </c>
      <c r="J22" s="34">
        <f>I22</f>
        <v>82.25</v>
      </c>
      <c r="K22" s="67">
        <f>J22*(VLOOKUP(OpdateretÅrstal,Prislistetillæg!$A$4:$C$61,3,FALSE)/VLOOKUP(Produktionsår,Prislistetillæg!$A$5:$C$61,3,FALSE))</f>
        <v>94.721027019838331</v>
      </c>
    </row>
    <row r="23" spans="2:11" ht="26.25" customHeight="1">
      <c r="B23" s="112" t="s">
        <v>73</v>
      </c>
      <c r="C23" s="175" t="s">
        <v>74</v>
      </c>
      <c r="D23" s="176"/>
      <c r="E23" s="176"/>
      <c r="F23" s="176"/>
      <c r="G23" s="176"/>
      <c r="H23" s="177"/>
      <c r="I23" s="25">
        <f>I21*0.07</f>
        <v>4.165</v>
      </c>
      <c r="J23" s="34">
        <f>I23*$D$6</f>
        <v>104.125</v>
      </c>
      <c r="K23" s="67">
        <f>J23*(VLOOKUP(OpdateretÅrstal,Prislistetillæg!$A$4:$C$61,3,FALSE)/VLOOKUP(Produktionsår,Prislistetillæg!$A$5:$C$61,3,FALSE))</f>
        <v>119.91278952511449</v>
      </c>
    </row>
    <row r="24" spans="2:11">
      <c r="B24" s="24"/>
      <c r="C24" s="163"/>
      <c r="D24" s="163"/>
      <c r="E24" s="163"/>
      <c r="F24" s="163"/>
      <c r="G24" s="163"/>
      <c r="H24" s="163"/>
      <c r="I24" s="25"/>
      <c r="J24" s="34"/>
      <c r="K24" s="56"/>
    </row>
    <row r="25" spans="2:11">
      <c r="B25" s="24"/>
      <c r="C25" s="163" t="s">
        <v>71</v>
      </c>
      <c r="D25" s="163"/>
      <c r="E25" s="163"/>
      <c r="F25" s="163"/>
      <c r="G25" s="163"/>
      <c r="H25" s="163"/>
      <c r="I25" s="25"/>
      <c r="J25" s="34">
        <f>SUM(J21:J23)</f>
        <v>1673.875</v>
      </c>
      <c r="K25" s="67">
        <f>J25*(VLOOKUP(OpdateretÅrstal,Prislistetillæg!$A$4:$C$61,3,FALSE)/VLOOKUP(Produktionsår,Prislistetillæg!$A$5:$C$61,3,FALSE))</f>
        <v>1927.6736669037311</v>
      </c>
    </row>
    <row r="26" spans="2:11">
      <c r="B26" s="24"/>
      <c r="C26" s="164"/>
      <c r="D26" s="165"/>
      <c r="E26" s="165"/>
      <c r="F26" s="165"/>
      <c r="G26" s="165"/>
      <c r="H26" s="166"/>
      <c r="I26" s="25"/>
      <c r="J26" s="57"/>
      <c r="K26" s="56"/>
    </row>
    <row r="27" spans="2:11" ht="13.5" thickBot="1">
      <c r="B27" s="26"/>
      <c r="C27" s="160" t="s">
        <v>72</v>
      </c>
      <c r="D27" s="160"/>
      <c r="E27" s="160"/>
      <c r="F27" s="160"/>
      <c r="G27" s="160"/>
      <c r="H27" s="160"/>
      <c r="I27" s="58"/>
      <c r="J27" s="29">
        <f>J25/D6</f>
        <v>66.954999999999998</v>
      </c>
      <c r="K27" s="111">
        <f>J27*(VLOOKUP(OpdateretÅrstal,Prislistetillæg!$A$4:$C$61,3,FALSE)/VLOOKUP(Produktionsår,Prislistetillæg!$A$5:$C$61,3,FALSE))</f>
        <v>77.106946676149249</v>
      </c>
    </row>
  </sheetData>
  <mergeCells count="21">
    <mergeCell ref="C27:H27"/>
    <mergeCell ref="F6:H6"/>
    <mergeCell ref="C23:H23"/>
    <mergeCell ref="C24:H24"/>
    <mergeCell ref="C25:H25"/>
    <mergeCell ref="C26:H26"/>
    <mergeCell ref="C20:H20"/>
    <mergeCell ref="C21:H21"/>
    <mergeCell ref="C22:H22"/>
    <mergeCell ref="C14:H14"/>
    <mergeCell ref="C15:H15"/>
    <mergeCell ref="C16:H16"/>
    <mergeCell ref="C13:H13"/>
    <mergeCell ref="C12:H12"/>
    <mergeCell ref="C19:H19"/>
    <mergeCell ref="B6:C6"/>
    <mergeCell ref="C10:H10"/>
    <mergeCell ref="C11:H11"/>
    <mergeCell ref="B1:E1"/>
    <mergeCell ref="G1:K1"/>
    <mergeCell ref="C9:H9"/>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2">
    <tabColor rgb="FFFF0000"/>
  </sheetPr>
  <dimension ref="B1:K27"/>
  <sheetViews>
    <sheetView workbookViewId="0">
      <selection activeCell="I22" sqref="I22"/>
    </sheetView>
  </sheetViews>
  <sheetFormatPr defaultRowHeight="12.75"/>
  <cols>
    <col min="9" max="9" width="9.5" bestFit="1" customWidth="1"/>
    <col min="10" max="11" width="10.5" bestFit="1" customWidth="1"/>
  </cols>
  <sheetData>
    <row r="1" spans="2:11" ht="13.5" thickBot="1">
      <c r="B1" s="156" t="s">
        <v>55</v>
      </c>
      <c r="C1" s="157"/>
      <c r="D1" s="157"/>
      <c r="E1" s="157"/>
      <c r="F1" s="70">
        <v>1</v>
      </c>
      <c r="G1" s="158" t="s">
        <v>56</v>
      </c>
      <c r="H1" s="158"/>
      <c r="I1" s="158"/>
      <c r="J1" s="158"/>
      <c r="K1" s="158"/>
    </row>
    <row r="3" spans="2:11">
      <c r="D3" s="66" t="s">
        <v>57</v>
      </c>
      <c r="E3" s="65">
        <v>2017</v>
      </c>
      <c r="F3" t="s">
        <v>58</v>
      </c>
    </row>
    <row r="6" spans="2:11">
      <c r="B6" s="178" t="s">
        <v>59</v>
      </c>
      <c r="C6" s="179"/>
      <c r="D6" s="55">
        <v>5</v>
      </c>
      <c r="E6" s="27" t="s">
        <v>60</v>
      </c>
      <c r="F6" s="161" t="s">
        <v>61</v>
      </c>
      <c r="G6" s="162"/>
      <c r="H6" s="162"/>
      <c r="I6" s="28">
        <v>100</v>
      </c>
      <c r="J6" s="27" t="s">
        <v>62</v>
      </c>
    </row>
    <row r="8" spans="2:11" ht="13.5" thickBot="1"/>
    <row r="9" spans="2:11">
      <c r="B9" s="102"/>
      <c r="C9" s="159" t="s">
        <v>63</v>
      </c>
      <c r="D9" s="159"/>
      <c r="E9" s="159"/>
      <c r="F9" s="159"/>
      <c r="G9" s="159"/>
      <c r="H9" s="159"/>
      <c r="I9" s="104">
        <f>Produktionsår</f>
        <v>2017</v>
      </c>
      <c r="J9" s="107"/>
      <c r="K9" s="99">
        <f>OpdateretÅrstal</f>
        <v>2023</v>
      </c>
    </row>
    <row r="10" spans="2:11" ht="13.5" thickBot="1">
      <c r="B10" s="106" t="s">
        <v>36</v>
      </c>
      <c r="C10" s="167" t="s">
        <v>64</v>
      </c>
      <c r="D10" s="168"/>
      <c r="E10" s="168"/>
      <c r="F10" s="168"/>
      <c r="G10" s="168"/>
      <c r="H10" s="169"/>
      <c r="I10" s="105" t="s">
        <v>65</v>
      </c>
      <c r="J10" s="108" t="s">
        <v>66</v>
      </c>
      <c r="K10" s="100" t="s">
        <v>65</v>
      </c>
    </row>
    <row r="11" spans="2:11" ht="12.75" customHeight="1">
      <c r="B11" s="76" t="s">
        <v>67</v>
      </c>
      <c r="C11" s="153" t="s">
        <v>68</v>
      </c>
      <c r="D11" s="170"/>
      <c r="E11" s="170"/>
      <c r="F11" s="170"/>
      <c r="G11" s="170"/>
      <c r="H11" s="171"/>
      <c r="I11" s="81">
        <v>76.569999999999993</v>
      </c>
      <c r="J11" s="101">
        <f>I11*$D$6</f>
        <v>382.84999999999997</v>
      </c>
      <c r="K11" s="110">
        <f>J11*(VLOOKUP(OpdateretÅrstal,Prislistetillæg!$A$4:$C$61,3,FALSE)/VLOOKUP(Produktionsår,Prislistetillæg!$A$5:$C$61,3,FALSE))</f>
        <v>440.89902972091312</v>
      </c>
    </row>
    <row r="12" spans="2:11" ht="12.75" customHeight="1">
      <c r="B12" s="24" t="s">
        <v>69</v>
      </c>
      <c r="C12" s="172" t="s">
        <v>70</v>
      </c>
      <c r="D12" s="173"/>
      <c r="E12" s="173"/>
      <c r="F12" s="173"/>
      <c r="G12" s="173"/>
      <c r="H12" s="174"/>
      <c r="I12" s="25">
        <v>82.25</v>
      </c>
      <c r="J12" s="34">
        <f>I12</f>
        <v>82.25</v>
      </c>
      <c r="K12" s="67">
        <f>J12*(VLOOKUP(OpdateretÅrstal,Prislistetillæg!$A$4:$C$61,3,FALSE)/VLOOKUP(Produktionsår,Prislistetillæg!$A$5:$C$61,3,FALSE))</f>
        <v>94.721027019838331</v>
      </c>
    </row>
    <row r="13" spans="2:11" ht="12.75" customHeight="1">
      <c r="B13" s="24"/>
      <c r="C13" s="163"/>
      <c r="D13" s="163"/>
      <c r="E13" s="163"/>
      <c r="F13" s="163"/>
      <c r="G13" s="163"/>
      <c r="H13" s="163"/>
      <c r="I13" s="25"/>
      <c r="J13" s="34"/>
      <c r="K13" s="56"/>
    </row>
    <row r="14" spans="2:11" ht="12.75" customHeight="1">
      <c r="B14" s="24"/>
      <c r="C14" s="163" t="s">
        <v>71</v>
      </c>
      <c r="D14" s="163"/>
      <c r="E14" s="163"/>
      <c r="F14" s="163"/>
      <c r="G14" s="163"/>
      <c r="H14" s="163"/>
      <c r="I14" s="25"/>
      <c r="J14" s="34">
        <f>SUM(J11:J12)</f>
        <v>465.09999999999997</v>
      </c>
      <c r="K14" s="67">
        <f>J14*(VLOOKUP(OpdateretÅrstal,Prislistetillæg!$A$4:$C$61,3,FALSE)/VLOOKUP(Produktionsår,Prislistetillæg!$A$5:$C$61,3,FALSE))</f>
        <v>535.62005674075147</v>
      </c>
    </row>
    <row r="15" spans="2:11" ht="12.75" customHeight="1">
      <c r="B15" s="24"/>
      <c r="C15" s="164"/>
      <c r="D15" s="165"/>
      <c r="E15" s="165"/>
      <c r="F15" s="165"/>
      <c r="G15" s="165"/>
      <c r="H15" s="166"/>
      <c r="I15" s="25"/>
      <c r="J15" s="103"/>
      <c r="K15" s="56"/>
    </row>
    <row r="16" spans="2:11" ht="12.75" customHeight="1" thickBot="1">
      <c r="B16" s="26"/>
      <c r="C16" s="160" t="s">
        <v>72</v>
      </c>
      <c r="D16" s="160"/>
      <c r="E16" s="160"/>
      <c r="F16" s="160"/>
      <c r="G16" s="160"/>
      <c r="H16" s="160"/>
      <c r="I16" s="58"/>
      <c r="J16" s="29">
        <f>J14/D6</f>
        <v>93.02</v>
      </c>
      <c r="K16" s="111">
        <f>J16*(VLOOKUP(OpdateretÅrstal,Prislistetillæg!$A$4:$C$61,3,FALSE)/VLOOKUP(Produktionsår,Prislistetillæg!$A$5:$C$61,3,FALSE))</f>
        <v>107.12401134815029</v>
      </c>
    </row>
    <row r="17" spans="2:11" ht="12.75" customHeight="1"/>
    <row r="18" spans="2:11" ht="13.5" thickBot="1"/>
    <row r="19" spans="2:11">
      <c r="B19" s="102"/>
      <c r="C19" s="159" t="str">
        <f>C9</f>
        <v>Gipsloft på skinnesystem med ét lag skinner og ét lag alm. gips.</v>
      </c>
      <c r="D19" s="159"/>
      <c r="E19" s="159"/>
      <c r="F19" s="159"/>
      <c r="G19" s="159"/>
      <c r="H19" s="159"/>
      <c r="I19" s="104">
        <f>Produktionsår</f>
        <v>2017</v>
      </c>
      <c r="J19" s="90"/>
      <c r="K19" s="68">
        <f>OpdateretÅrstal</f>
        <v>2023</v>
      </c>
    </row>
    <row r="20" spans="2:11" ht="13.5" thickBot="1">
      <c r="B20" s="106" t="s">
        <v>36</v>
      </c>
      <c r="C20" s="167" t="s">
        <v>64</v>
      </c>
      <c r="D20" s="168"/>
      <c r="E20" s="168"/>
      <c r="F20" s="168"/>
      <c r="G20" s="168"/>
      <c r="H20" s="169"/>
      <c r="I20" s="105" t="s">
        <v>38</v>
      </c>
      <c r="J20" s="109" t="s">
        <v>66</v>
      </c>
      <c r="K20" s="69" t="s">
        <v>65</v>
      </c>
    </row>
    <row r="21" spans="2:11">
      <c r="B21" s="76" t="str">
        <f>B11</f>
        <v>070303A</v>
      </c>
      <c r="C21" s="153" t="str">
        <f>C11</f>
        <v>Træbeton t.o.m. 600 x 2400 mm, t.o.m. 35 mm tykkelse</v>
      </c>
      <c r="D21" s="154"/>
      <c r="E21" s="154"/>
      <c r="F21" s="154"/>
      <c r="G21" s="154"/>
      <c r="H21" s="155"/>
      <c r="I21" s="81">
        <f>I11</f>
        <v>76.569999999999993</v>
      </c>
      <c r="J21" s="101">
        <f>I21*$D$6</f>
        <v>382.84999999999997</v>
      </c>
      <c r="K21" s="110">
        <f>J21*(VLOOKUP(OpdateretÅrstal,Prislistetillæg!$A$4:$C$61,3,FALSE)/VLOOKUP(Produktionsår,Prislistetillæg!$A$5:$C$61,3,FALSE))</f>
        <v>440.89902972091312</v>
      </c>
    </row>
    <row r="22" spans="2:11">
      <c r="B22" s="24" t="s">
        <v>69</v>
      </c>
      <c r="C22" s="172" t="s">
        <v>70</v>
      </c>
      <c r="D22" s="173"/>
      <c r="E22" s="173"/>
      <c r="F22" s="173"/>
      <c r="G22" s="173"/>
      <c r="H22" s="174"/>
      <c r="I22" s="25">
        <v>82.25</v>
      </c>
      <c r="J22" s="34">
        <f>I22</f>
        <v>82.25</v>
      </c>
      <c r="K22" s="67">
        <f>J22*(VLOOKUP(OpdateretÅrstal,Prislistetillæg!$A$4:$C$61,3,FALSE)/VLOOKUP(Produktionsår,Prislistetillæg!$A$5:$C$61,3,FALSE))</f>
        <v>94.721027019838331</v>
      </c>
    </row>
    <row r="23" spans="2:11" ht="26.25" customHeight="1">
      <c r="B23" s="112" t="s">
        <v>73</v>
      </c>
      <c r="C23" s="175" t="s">
        <v>74</v>
      </c>
      <c r="D23" s="176"/>
      <c r="E23" s="176"/>
      <c r="F23" s="176"/>
      <c r="G23" s="176"/>
      <c r="H23" s="177"/>
      <c r="I23" s="25">
        <f>I21*0.07</f>
        <v>5.3598999999999997</v>
      </c>
      <c r="J23" s="34">
        <f>I23*$D$6</f>
        <v>26.799499999999998</v>
      </c>
      <c r="K23" s="67">
        <f>J23*(VLOOKUP(OpdateretÅrstal,Prislistetillæg!$A$4:$C$61,3,FALSE)/VLOOKUP(Produktionsår,Prislistetillæg!$A$5:$C$61,3,FALSE))</f>
        <v>30.862932080463917</v>
      </c>
    </row>
    <row r="24" spans="2:11">
      <c r="B24" s="24"/>
      <c r="C24" s="163"/>
      <c r="D24" s="163"/>
      <c r="E24" s="163"/>
      <c r="F24" s="163"/>
      <c r="G24" s="163"/>
      <c r="H24" s="163"/>
      <c r="I24" s="25"/>
      <c r="J24" s="34"/>
      <c r="K24" s="56"/>
    </row>
    <row r="25" spans="2:11">
      <c r="B25" s="24"/>
      <c r="C25" s="163" t="s">
        <v>71</v>
      </c>
      <c r="D25" s="163"/>
      <c r="E25" s="163"/>
      <c r="F25" s="163"/>
      <c r="G25" s="163"/>
      <c r="H25" s="163"/>
      <c r="I25" s="25"/>
      <c r="J25" s="34">
        <f>SUM(J21:J23)</f>
        <v>491.89949999999999</v>
      </c>
      <c r="K25" s="67">
        <f>J25*(VLOOKUP(OpdateretÅrstal,Prislistetillæg!$A$4:$C$61,3,FALSE)/VLOOKUP(Produktionsår,Prislistetillæg!$A$5:$C$61,3,FALSE))</f>
        <v>566.48298882121537</v>
      </c>
    </row>
    <row r="26" spans="2:11">
      <c r="B26" s="24"/>
      <c r="C26" s="164"/>
      <c r="D26" s="165"/>
      <c r="E26" s="165"/>
      <c r="F26" s="165"/>
      <c r="G26" s="165"/>
      <c r="H26" s="166"/>
      <c r="I26" s="25"/>
      <c r="J26" s="57"/>
      <c r="K26" s="56"/>
    </row>
    <row r="27" spans="2:11" ht="13.5" thickBot="1">
      <c r="B27" s="26"/>
      <c r="C27" s="160" t="s">
        <v>72</v>
      </c>
      <c r="D27" s="160"/>
      <c r="E27" s="160"/>
      <c r="F27" s="160"/>
      <c r="G27" s="160"/>
      <c r="H27" s="160"/>
      <c r="I27" s="58"/>
      <c r="J27" s="29">
        <f>J25/D6</f>
        <v>98.379899999999992</v>
      </c>
      <c r="K27" s="111">
        <f>J27*(VLOOKUP(OpdateretÅrstal,Prislistetillæg!$A$4:$C$61,3,FALSE)/VLOOKUP(Produktionsår,Prislistetillæg!$A$5:$C$61,3,FALSE))</f>
        <v>113.29659776424307</v>
      </c>
    </row>
  </sheetData>
  <mergeCells count="21">
    <mergeCell ref="C27:H27"/>
    <mergeCell ref="F6:H6"/>
    <mergeCell ref="C24:H24"/>
    <mergeCell ref="C25:H25"/>
    <mergeCell ref="C26:H26"/>
    <mergeCell ref="C16:H16"/>
    <mergeCell ref="C10:H10"/>
    <mergeCell ref="C11:H11"/>
    <mergeCell ref="C12:H12"/>
    <mergeCell ref="C15:H15"/>
    <mergeCell ref="C13:H13"/>
    <mergeCell ref="C14:H14"/>
    <mergeCell ref="C22:H22"/>
    <mergeCell ref="C23:H23"/>
    <mergeCell ref="B6:C6"/>
    <mergeCell ref="C20:H20"/>
    <mergeCell ref="C21:H21"/>
    <mergeCell ref="B1:E1"/>
    <mergeCell ref="G1:K1"/>
    <mergeCell ref="C9:H9"/>
    <mergeCell ref="C19:H19"/>
  </mergeCells>
  <pageMargins left="0.7" right="0.7" top="0.75" bottom="0.75" header="0.3" footer="0.3"/>
  <pageSetup paperSize="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Ark20">
    <tabColor theme="9" tint="-0.249977111117893"/>
  </sheetPr>
  <dimension ref="B1:K27"/>
  <sheetViews>
    <sheetView workbookViewId="0">
      <selection activeCell="I13" sqref="I13"/>
    </sheetView>
  </sheetViews>
  <sheetFormatPr defaultRowHeight="12.75"/>
  <cols>
    <col min="9" max="9" width="9.5" bestFit="1" customWidth="1"/>
    <col min="10" max="11" width="12.125" bestFit="1" customWidth="1"/>
  </cols>
  <sheetData>
    <row r="1" spans="2:11" ht="13.5" thickBot="1">
      <c r="B1" s="192" t="s">
        <v>55</v>
      </c>
      <c r="C1" s="193"/>
      <c r="D1" s="193"/>
      <c r="E1" s="193"/>
      <c r="F1" s="73">
        <v>19</v>
      </c>
      <c r="G1" s="194" t="s">
        <v>56</v>
      </c>
      <c r="H1" s="194"/>
      <c r="I1" s="194"/>
      <c r="J1" s="194"/>
      <c r="K1" s="194"/>
    </row>
    <row r="3" spans="2:11">
      <c r="D3" s="66" t="s">
        <v>57</v>
      </c>
      <c r="E3" s="65">
        <v>2017</v>
      </c>
      <c r="F3" t="s">
        <v>58</v>
      </c>
    </row>
    <row r="6" spans="2:11">
      <c r="B6" s="178" t="s">
        <v>59</v>
      </c>
      <c r="C6" s="179"/>
      <c r="D6" s="55">
        <v>50</v>
      </c>
      <c r="E6" s="27" t="s">
        <v>60</v>
      </c>
      <c r="F6" s="161" t="s">
        <v>77</v>
      </c>
      <c r="G6" s="162"/>
      <c r="H6" s="162"/>
      <c r="I6" s="28">
        <v>650</v>
      </c>
      <c r="J6" s="27" t="s">
        <v>62</v>
      </c>
    </row>
    <row r="8" spans="2:11" ht="13.5" thickBot="1"/>
    <row r="9" spans="2:11">
      <c r="B9" s="102"/>
      <c r="C9" s="159" t="s">
        <v>63</v>
      </c>
      <c r="D9" s="159"/>
      <c r="E9" s="159"/>
      <c r="F9" s="159"/>
      <c r="G9" s="159"/>
      <c r="H9" s="159"/>
      <c r="I9" s="104">
        <f>Produktionsår</f>
        <v>2017</v>
      </c>
      <c r="J9" s="107"/>
      <c r="K9" s="99">
        <f>OpdateretÅrstal</f>
        <v>2023</v>
      </c>
    </row>
    <row r="10" spans="2:11" ht="13.5" thickBot="1">
      <c r="B10" s="106" t="s">
        <v>36</v>
      </c>
      <c r="C10" s="167" t="s">
        <v>64</v>
      </c>
      <c r="D10" s="168"/>
      <c r="E10" s="168"/>
      <c r="F10" s="168"/>
      <c r="G10" s="168"/>
      <c r="H10" s="169"/>
      <c r="I10" s="105" t="s">
        <v>65</v>
      </c>
      <c r="J10" s="108" t="s">
        <v>66</v>
      </c>
      <c r="K10" s="100" t="s">
        <v>65</v>
      </c>
    </row>
    <row r="11" spans="2:11" ht="12.75" customHeight="1">
      <c r="B11" s="76" t="s">
        <v>78</v>
      </c>
      <c r="C11" s="153" t="s">
        <v>68</v>
      </c>
      <c r="D11" s="170"/>
      <c r="E11" s="170"/>
      <c r="F11" s="170"/>
      <c r="G11" s="170"/>
      <c r="H11" s="171"/>
      <c r="I11" s="81">
        <v>59.5</v>
      </c>
      <c r="J11" s="101">
        <f>I11*$D$6</f>
        <v>2975</v>
      </c>
      <c r="K11" s="110">
        <f>J11*(VLOOKUP(OpdateretÅrstal,Prislistetillæg!$A$4:$C$61,3,FALSE)/VLOOKUP(Produktionsår,Prislistetillæg!$A$5:$C$61,3,FALSE))</f>
        <v>3426.079700717557</v>
      </c>
    </row>
    <row r="12" spans="2:11" ht="12.75" customHeight="1">
      <c r="B12" s="24" t="s">
        <v>69</v>
      </c>
      <c r="C12" s="172" t="s">
        <v>70</v>
      </c>
      <c r="D12" s="173"/>
      <c r="E12" s="173"/>
      <c r="F12" s="173"/>
      <c r="G12" s="173"/>
      <c r="H12" s="174"/>
      <c r="I12" s="25">
        <v>82.25</v>
      </c>
      <c r="J12" s="34">
        <f>I12</f>
        <v>82.25</v>
      </c>
      <c r="K12" s="67">
        <f>J12*(VLOOKUP(OpdateretÅrstal,Prislistetillæg!$A$4:$C$61,3,FALSE)/VLOOKUP(Produktionsår,Prislistetillæg!$A$5:$C$61,3,FALSE))</f>
        <v>94.721027019838331</v>
      </c>
    </row>
    <row r="13" spans="2:11">
      <c r="B13" s="24"/>
      <c r="C13" s="163"/>
      <c r="D13" s="163"/>
      <c r="E13" s="163"/>
      <c r="F13" s="163"/>
      <c r="G13" s="163"/>
      <c r="H13" s="163"/>
      <c r="I13" s="25"/>
      <c r="J13" s="34"/>
      <c r="K13" s="56"/>
    </row>
    <row r="14" spans="2:11">
      <c r="B14" s="24"/>
      <c r="C14" s="163" t="s">
        <v>71</v>
      </c>
      <c r="D14" s="163"/>
      <c r="E14" s="163"/>
      <c r="F14" s="163"/>
      <c r="G14" s="163"/>
      <c r="H14" s="163"/>
      <c r="I14" s="25"/>
      <c r="J14" s="34">
        <f>SUM(J11:J12)</f>
        <v>3057.25</v>
      </c>
      <c r="K14" s="67">
        <f>J14*(VLOOKUP(OpdateretÅrstal,Prislistetillæg!$A$4:$C$61,3,FALSE)/VLOOKUP(Produktionsår,Prislistetillæg!$A$5:$C$61,3,FALSE))</f>
        <v>3520.8007277373949</v>
      </c>
    </row>
    <row r="15" spans="2:11">
      <c r="B15" s="24"/>
      <c r="C15" s="164"/>
      <c r="D15" s="165"/>
      <c r="E15" s="165"/>
      <c r="F15" s="165"/>
      <c r="G15" s="165"/>
      <c r="H15" s="166"/>
      <c r="I15" s="25"/>
      <c r="J15" s="103"/>
      <c r="K15" s="56"/>
    </row>
    <row r="16" spans="2:11" ht="13.5" thickBot="1">
      <c r="B16" s="26"/>
      <c r="C16" s="160" t="s">
        <v>72</v>
      </c>
      <c r="D16" s="160"/>
      <c r="E16" s="160"/>
      <c r="F16" s="160"/>
      <c r="G16" s="160"/>
      <c r="H16" s="160"/>
      <c r="I16" s="58"/>
      <c r="J16" s="29">
        <f>J14/D6</f>
        <v>61.145000000000003</v>
      </c>
      <c r="K16" s="111">
        <f>J16*(VLOOKUP(OpdateretÅrstal,Prislistetillæg!$A$4:$C$61,3,FALSE)/VLOOKUP(Produktionsår,Prislistetillæg!$A$5:$C$61,3,FALSE))</f>
        <v>70.416014554747903</v>
      </c>
    </row>
    <row r="18" spans="2:11" ht="13.5" thickBot="1"/>
    <row r="19" spans="2:11">
      <c r="B19" s="102"/>
      <c r="C19" s="159" t="str">
        <f>C9</f>
        <v>Gipsloft på skinnesystem med ét lag skinner og ét lag alm. gips.</v>
      </c>
      <c r="D19" s="159"/>
      <c r="E19" s="159"/>
      <c r="F19" s="159"/>
      <c r="G19" s="159"/>
      <c r="H19" s="159"/>
      <c r="I19" s="104">
        <f>Produktionsår</f>
        <v>2017</v>
      </c>
      <c r="J19" s="90"/>
      <c r="K19" s="68">
        <f>OpdateretÅrstal</f>
        <v>2023</v>
      </c>
    </row>
    <row r="20" spans="2:11" ht="13.5" thickBot="1">
      <c r="B20" s="106" t="s">
        <v>36</v>
      </c>
      <c r="C20" s="167" t="s">
        <v>64</v>
      </c>
      <c r="D20" s="168"/>
      <c r="E20" s="168"/>
      <c r="F20" s="168"/>
      <c r="G20" s="168"/>
      <c r="H20" s="169"/>
      <c r="I20" s="105" t="s">
        <v>38</v>
      </c>
      <c r="J20" s="109" t="s">
        <v>66</v>
      </c>
      <c r="K20" s="69" t="s">
        <v>65</v>
      </c>
    </row>
    <row r="21" spans="2:11">
      <c r="B21" s="76" t="str">
        <f>B11</f>
        <v>070303D</v>
      </c>
      <c r="C21" s="153" t="str">
        <f>C11</f>
        <v>Træbeton t.o.m. 600 x 2400 mm, t.o.m. 35 mm tykkelse</v>
      </c>
      <c r="D21" s="154"/>
      <c r="E21" s="154"/>
      <c r="F21" s="154"/>
      <c r="G21" s="154"/>
      <c r="H21" s="155"/>
      <c r="I21" s="81">
        <f>I11</f>
        <v>59.5</v>
      </c>
      <c r="J21" s="101">
        <f>I21*$D$6</f>
        <v>2975</v>
      </c>
      <c r="K21" s="110">
        <f>J21*(VLOOKUP(OpdateretÅrstal,Prislistetillæg!$A$4:$C$61,3,FALSE)/VLOOKUP(Produktionsår,Prislistetillæg!$A$5:$C$61,3,FALSE))</f>
        <v>3426.079700717557</v>
      </c>
    </row>
    <row r="22" spans="2:11">
      <c r="B22" s="24" t="s">
        <v>69</v>
      </c>
      <c r="C22" s="172" t="s">
        <v>70</v>
      </c>
      <c r="D22" s="173"/>
      <c r="E22" s="173"/>
      <c r="F22" s="173"/>
      <c r="G22" s="173"/>
      <c r="H22" s="174"/>
      <c r="I22" s="25">
        <v>82.25</v>
      </c>
      <c r="J22" s="34">
        <f>I22</f>
        <v>82.25</v>
      </c>
      <c r="K22" s="67">
        <f>J22*(VLOOKUP(OpdateretÅrstal,Prislistetillæg!$A$4:$C$61,3,FALSE)/VLOOKUP(Produktionsår,Prislistetillæg!$A$5:$C$61,3,FALSE))</f>
        <v>94.721027019838331</v>
      </c>
    </row>
    <row r="23" spans="2:11" ht="26.25" customHeight="1">
      <c r="B23" s="112" t="s">
        <v>73</v>
      </c>
      <c r="C23" s="175" t="s">
        <v>74</v>
      </c>
      <c r="D23" s="176"/>
      <c r="E23" s="176"/>
      <c r="F23" s="176"/>
      <c r="G23" s="176"/>
      <c r="H23" s="177"/>
      <c r="I23" s="25">
        <f>I21*0.07</f>
        <v>4.165</v>
      </c>
      <c r="J23" s="34">
        <f>I23*$D$6</f>
        <v>208.25</v>
      </c>
      <c r="K23" s="67">
        <f>J23*(VLOOKUP(OpdateretÅrstal,Prislistetillæg!$A$4:$C$61,3,FALSE)/VLOOKUP(Produktionsår,Prislistetillæg!$A$5:$C$61,3,FALSE))</f>
        <v>239.82557905022898</v>
      </c>
    </row>
    <row r="24" spans="2:11">
      <c r="B24" s="24"/>
      <c r="C24" s="163"/>
      <c r="D24" s="163"/>
      <c r="E24" s="163"/>
      <c r="F24" s="163"/>
      <c r="G24" s="163"/>
      <c r="H24" s="163"/>
      <c r="I24" s="25"/>
      <c r="J24" s="34"/>
      <c r="K24" s="56"/>
    </row>
    <row r="25" spans="2:11">
      <c r="B25" s="24"/>
      <c r="C25" s="163" t="s">
        <v>71</v>
      </c>
      <c r="D25" s="163"/>
      <c r="E25" s="163"/>
      <c r="F25" s="163"/>
      <c r="G25" s="163"/>
      <c r="H25" s="163"/>
      <c r="I25" s="25"/>
      <c r="J25" s="34">
        <f>SUM(J21:J23)</f>
        <v>3265.5</v>
      </c>
      <c r="K25" s="67">
        <f>J25*(VLOOKUP(OpdateretÅrstal,Prislistetillæg!$A$4:$C$61,3,FALSE)/VLOOKUP(Produktionsår,Prislistetillæg!$A$5:$C$61,3,FALSE))</f>
        <v>3760.6263067876243</v>
      </c>
    </row>
    <row r="26" spans="2:11">
      <c r="B26" s="24"/>
      <c r="C26" s="164"/>
      <c r="D26" s="165"/>
      <c r="E26" s="165"/>
      <c r="F26" s="165"/>
      <c r="G26" s="165"/>
      <c r="H26" s="166"/>
      <c r="I26" s="25"/>
      <c r="J26" s="57"/>
      <c r="K26" s="56"/>
    </row>
    <row r="27" spans="2:11" ht="13.5" thickBot="1">
      <c r="B27" s="26"/>
      <c r="C27" s="160" t="s">
        <v>72</v>
      </c>
      <c r="D27" s="160"/>
      <c r="E27" s="160"/>
      <c r="F27" s="160"/>
      <c r="G27" s="160"/>
      <c r="H27" s="160"/>
      <c r="I27" s="58"/>
      <c r="J27" s="29">
        <f>J25/D6</f>
        <v>65.31</v>
      </c>
      <c r="K27" s="111">
        <f>J27*(VLOOKUP(OpdateretÅrstal,Prislistetillæg!$A$4:$C$61,3,FALSE)/VLOOKUP(Produktionsår,Prislistetillæg!$A$5:$C$61,3,FALSE))</f>
        <v>75.212526135752483</v>
      </c>
    </row>
  </sheetData>
  <mergeCells count="21">
    <mergeCell ref="C27:H27"/>
    <mergeCell ref="F6:H6"/>
    <mergeCell ref="C23:H23"/>
    <mergeCell ref="C24:H24"/>
    <mergeCell ref="C25:H25"/>
    <mergeCell ref="C26:H26"/>
    <mergeCell ref="C20:H20"/>
    <mergeCell ref="C21:H21"/>
    <mergeCell ref="C22:H22"/>
    <mergeCell ref="C14:H14"/>
    <mergeCell ref="C15:H15"/>
    <mergeCell ref="C16:H16"/>
    <mergeCell ref="C13:H13"/>
    <mergeCell ref="C12:H12"/>
    <mergeCell ref="C19:H19"/>
    <mergeCell ref="B6:C6"/>
    <mergeCell ref="C10:H10"/>
    <mergeCell ref="C11:H11"/>
    <mergeCell ref="B1:E1"/>
    <mergeCell ref="G1:K1"/>
    <mergeCell ref="C9:H9"/>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Ark21">
    <tabColor theme="9" tint="-0.249977111117893"/>
  </sheetPr>
  <dimension ref="B1:K27"/>
  <sheetViews>
    <sheetView workbookViewId="0">
      <selection activeCell="I13" sqref="I13"/>
    </sheetView>
  </sheetViews>
  <sheetFormatPr defaultRowHeight="12.75"/>
  <cols>
    <col min="9" max="9" width="9.5" bestFit="1" customWidth="1"/>
    <col min="10" max="11" width="12.125" bestFit="1" customWidth="1"/>
  </cols>
  <sheetData>
    <row r="1" spans="2:11" ht="13.5" thickBot="1">
      <c r="B1" s="192" t="s">
        <v>55</v>
      </c>
      <c r="C1" s="193"/>
      <c r="D1" s="193"/>
      <c r="E1" s="193"/>
      <c r="F1" s="73">
        <v>20</v>
      </c>
      <c r="G1" s="194" t="s">
        <v>56</v>
      </c>
      <c r="H1" s="194"/>
      <c r="I1" s="194"/>
      <c r="J1" s="194"/>
      <c r="K1" s="194"/>
    </row>
    <row r="3" spans="2:11">
      <c r="D3" s="66" t="s">
        <v>57</v>
      </c>
      <c r="E3" s="65">
        <v>2017</v>
      </c>
      <c r="F3" t="s">
        <v>58</v>
      </c>
    </row>
    <row r="6" spans="2:11">
      <c r="B6" s="178" t="s">
        <v>59</v>
      </c>
      <c r="C6" s="179"/>
      <c r="D6" s="55">
        <v>100</v>
      </c>
      <c r="E6" s="27" t="s">
        <v>60</v>
      </c>
      <c r="F6" s="161" t="s">
        <v>77</v>
      </c>
      <c r="G6" s="162"/>
      <c r="H6" s="162"/>
      <c r="I6" s="28">
        <v>650</v>
      </c>
      <c r="J6" s="27" t="s">
        <v>62</v>
      </c>
    </row>
    <row r="8" spans="2:11" ht="13.5" thickBot="1"/>
    <row r="9" spans="2:11">
      <c r="B9" s="102"/>
      <c r="C9" s="159" t="s">
        <v>63</v>
      </c>
      <c r="D9" s="159"/>
      <c r="E9" s="159"/>
      <c r="F9" s="159"/>
      <c r="G9" s="159"/>
      <c r="H9" s="159"/>
      <c r="I9" s="104">
        <f>Produktionsår</f>
        <v>2017</v>
      </c>
      <c r="J9" s="107"/>
      <c r="K9" s="99">
        <f>OpdateretÅrstal</f>
        <v>2023</v>
      </c>
    </row>
    <row r="10" spans="2:11" ht="13.5" thickBot="1">
      <c r="B10" s="106" t="s">
        <v>36</v>
      </c>
      <c r="C10" s="167" t="s">
        <v>64</v>
      </c>
      <c r="D10" s="168"/>
      <c r="E10" s="168"/>
      <c r="F10" s="168"/>
      <c r="G10" s="168"/>
      <c r="H10" s="169"/>
      <c r="I10" s="105" t="s">
        <v>65</v>
      </c>
      <c r="J10" s="108" t="s">
        <v>66</v>
      </c>
      <c r="K10" s="100" t="s">
        <v>65</v>
      </c>
    </row>
    <row r="11" spans="2:11" ht="12.75" customHeight="1">
      <c r="B11" s="76" t="s">
        <v>78</v>
      </c>
      <c r="C11" s="153" t="s">
        <v>68</v>
      </c>
      <c r="D11" s="170"/>
      <c r="E11" s="170"/>
      <c r="F11" s="170"/>
      <c r="G11" s="170"/>
      <c r="H11" s="171"/>
      <c r="I11" s="81">
        <v>59.5</v>
      </c>
      <c r="J11" s="101">
        <f>I11*$D$6</f>
        <v>5950</v>
      </c>
      <c r="K11" s="110">
        <f>J11*(VLOOKUP(OpdateretÅrstal,Prislistetillæg!$A$4:$C$61,3,FALSE)/VLOOKUP(Produktionsår,Prislistetillæg!$A$5:$C$61,3,FALSE))</f>
        <v>6852.159401435114</v>
      </c>
    </row>
    <row r="12" spans="2:11" ht="12.75" customHeight="1">
      <c r="B12" s="24" t="s">
        <v>69</v>
      </c>
      <c r="C12" s="172" t="s">
        <v>70</v>
      </c>
      <c r="D12" s="173"/>
      <c r="E12" s="173"/>
      <c r="F12" s="173"/>
      <c r="G12" s="173"/>
      <c r="H12" s="174"/>
      <c r="I12" s="25">
        <v>82.25</v>
      </c>
      <c r="J12" s="34">
        <f>I12</f>
        <v>82.25</v>
      </c>
      <c r="K12" s="67">
        <f>J12*(VLOOKUP(OpdateretÅrstal,Prislistetillæg!$A$4:$C$61,3,FALSE)/VLOOKUP(Produktionsår,Prislistetillæg!$A$5:$C$61,3,FALSE))</f>
        <v>94.721027019838331</v>
      </c>
    </row>
    <row r="13" spans="2:11" ht="12.75" customHeight="1">
      <c r="B13" s="24"/>
      <c r="C13" s="163"/>
      <c r="D13" s="163"/>
      <c r="E13" s="163"/>
      <c r="F13" s="163"/>
      <c r="G13" s="163"/>
      <c r="H13" s="163"/>
      <c r="I13" s="25"/>
      <c r="J13" s="34"/>
      <c r="K13" s="56"/>
    </row>
    <row r="14" spans="2:11" ht="12.75" customHeight="1">
      <c r="B14" s="24"/>
      <c r="C14" s="163" t="s">
        <v>71</v>
      </c>
      <c r="D14" s="163"/>
      <c r="E14" s="163"/>
      <c r="F14" s="163"/>
      <c r="G14" s="163"/>
      <c r="H14" s="163"/>
      <c r="I14" s="25"/>
      <c r="J14" s="34">
        <f>SUM(J11:J12)</f>
        <v>6032.25</v>
      </c>
      <c r="K14" s="67">
        <f>J14*(VLOOKUP(OpdateretÅrstal,Prislistetillæg!$A$4:$C$61,3,FALSE)/VLOOKUP(Produktionsår,Prislistetillæg!$A$5:$C$61,3,FALSE))</f>
        <v>6946.8804284549524</v>
      </c>
    </row>
    <row r="15" spans="2:11" ht="12.75" customHeight="1">
      <c r="B15" s="24"/>
      <c r="C15" s="164"/>
      <c r="D15" s="165"/>
      <c r="E15" s="165"/>
      <c r="F15" s="165"/>
      <c r="G15" s="165"/>
      <c r="H15" s="166"/>
      <c r="I15" s="25"/>
      <c r="J15" s="103"/>
      <c r="K15" s="56"/>
    </row>
    <row r="16" spans="2:11" ht="12.75" customHeight="1" thickBot="1">
      <c r="B16" s="26"/>
      <c r="C16" s="160" t="s">
        <v>72</v>
      </c>
      <c r="D16" s="160"/>
      <c r="E16" s="160"/>
      <c r="F16" s="160"/>
      <c r="G16" s="160"/>
      <c r="H16" s="160"/>
      <c r="I16" s="58"/>
      <c r="J16" s="29">
        <f>J14/D6</f>
        <v>60.322499999999998</v>
      </c>
      <c r="K16" s="111">
        <f>J16*(VLOOKUP(OpdateretÅrstal,Prislistetillæg!$A$4:$C$61,3,FALSE)/VLOOKUP(Produktionsår,Prislistetillæg!$A$5:$C$61,3,FALSE))</f>
        <v>69.46880428454952</v>
      </c>
    </row>
    <row r="17" spans="2:11" ht="12.75" customHeight="1"/>
    <row r="18" spans="2:11" ht="13.5" thickBot="1"/>
    <row r="19" spans="2:11">
      <c r="B19" s="102"/>
      <c r="C19" s="159" t="str">
        <f>C9</f>
        <v>Gipsloft på skinnesystem med ét lag skinner og ét lag alm. gips.</v>
      </c>
      <c r="D19" s="159"/>
      <c r="E19" s="159"/>
      <c r="F19" s="159"/>
      <c r="G19" s="159"/>
      <c r="H19" s="159"/>
      <c r="I19" s="104">
        <f>Produktionsår</f>
        <v>2017</v>
      </c>
      <c r="J19" s="90"/>
      <c r="K19" s="68">
        <f>OpdateretÅrstal</f>
        <v>2023</v>
      </c>
    </row>
    <row r="20" spans="2:11" ht="13.5" thickBot="1">
      <c r="B20" s="106" t="s">
        <v>36</v>
      </c>
      <c r="C20" s="167" t="s">
        <v>64</v>
      </c>
      <c r="D20" s="168"/>
      <c r="E20" s="168"/>
      <c r="F20" s="168"/>
      <c r="G20" s="168"/>
      <c r="H20" s="169"/>
      <c r="I20" s="105" t="s">
        <v>38</v>
      </c>
      <c r="J20" s="109" t="s">
        <v>66</v>
      </c>
      <c r="K20" s="69" t="s">
        <v>65</v>
      </c>
    </row>
    <row r="21" spans="2:11">
      <c r="B21" s="76" t="str">
        <f>B11</f>
        <v>070303D</v>
      </c>
      <c r="C21" s="153" t="str">
        <f>C11</f>
        <v>Træbeton t.o.m. 600 x 2400 mm, t.o.m. 35 mm tykkelse</v>
      </c>
      <c r="D21" s="154"/>
      <c r="E21" s="154"/>
      <c r="F21" s="154"/>
      <c r="G21" s="154"/>
      <c r="H21" s="155"/>
      <c r="I21" s="81">
        <f>I11</f>
        <v>59.5</v>
      </c>
      <c r="J21" s="101">
        <f>I21*$D$6</f>
        <v>5950</v>
      </c>
      <c r="K21" s="110">
        <f>J21*(VLOOKUP(OpdateretÅrstal,Prislistetillæg!$A$4:$C$61,3,FALSE)/VLOOKUP(Produktionsår,Prislistetillæg!$A$5:$C$61,3,FALSE))</f>
        <v>6852.159401435114</v>
      </c>
    </row>
    <row r="22" spans="2:11">
      <c r="B22" s="24" t="s">
        <v>69</v>
      </c>
      <c r="C22" s="172" t="s">
        <v>70</v>
      </c>
      <c r="D22" s="173"/>
      <c r="E22" s="173"/>
      <c r="F22" s="173"/>
      <c r="G22" s="173"/>
      <c r="H22" s="174"/>
      <c r="I22" s="25">
        <v>82.25</v>
      </c>
      <c r="J22" s="34">
        <f>I22</f>
        <v>82.25</v>
      </c>
      <c r="K22" s="67">
        <f>J22*(VLOOKUP(OpdateretÅrstal,Prislistetillæg!$A$4:$C$61,3,FALSE)/VLOOKUP(Produktionsår,Prislistetillæg!$A$5:$C$61,3,FALSE))</f>
        <v>94.721027019838331</v>
      </c>
    </row>
    <row r="23" spans="2:11" ht="26.25" customHeight="1">
      <c r="B23" s="112" t="s">
        <v>73</v>
      </c>
      <c r="C23" s="175" t="s">
        <v>74</v>
      </c>
      <c r="D23" s="176"/>
      <c r="E23" s="176"/>
      <c r="F23" s="176"/>
      <c r="G23" s="176"/>
      <c r="H23" s="177"/>
      <c r="I23" s="25">
        <f>I21*0.07</f>
        <v>4.165</v>
      </c>
      <c r="J23" s="34">
        <f>I23*$D$6</f>
        <v>416.5</v>
      </c>
      <c r="K23" s="67">
        <f>J23*(VLOOKUP(OpdateretÅrstal,Prislistetillæg!$A$4:$C$61,3,FALSE)/VLOOKUP(Produktionsår,Prislistetillæg!$A$5:$C$61,3,FALSE))</f>
        <v>479.65115810045796</v>
      </c>
    </row>
    <row r="24" spans="2:11">
      <c r="B24" s="24"/>
      <c r="C24" s="163"/>
      <c r="D24" s="163"/>
      <c r="E24" s="163"/>
      <c r="F24" s="163"/>
      <c r="G24" s="163"/>
      <c r="H24" s="163"/>
      <c r="I24" s="25"/>
      <c r="J24" s="34"/>
      <c r="K24" s="56"/>
    </row>
    <row r="25" spans="2:11">
      <c r="B25" s="24"/>
      <c r="C25" s="163" t="s">
        <v>71</v>
      </c>
      <c r="D25" s="163"/>
      <c r="E25" s="163"/>
      <c r="F25" s="163"/>
      <c r="G25" s="163"/>
      <c r="H25" s="163"/>
      <c r="I25" s="25"/>
      <c r="J25" s="34">
        <f>SUM(J21:J23)</f>
        <v>6448.75</v>
      </c>
      <c r="K25" s="67">
        <f>J25*(VLOOKUP(OpdateretÅrstal,Prislistetillæg!$A$4:$C$61,3,FALSE)/VLOOKUP(Produktionsår,Prislistetillæg!$A$5:$C$61,3,FALSE))</f>
        <v>7426.5315865554103</v>
      </c>
    </row>
    <row r="26" spans="2:11">
      <c r="B26" s="24"/>
      <c r="C26" s="164"/>
      <c r="D26" s="165"/>
      <c r="E26" s="165"/>
      <c r="F26" s="165"/>
      <c r="G26" s="165"/>
      <c r="H26" s="166"/>
      <c r="I26" s="25"/>
      <c r="J26" s="57"/>
      <c r="K26" s="56"/>
    </row>
    <row r="27" spans="2:11" ht="13.5" thickBot="1">
      <c r="B27" s="26"/>
      <c r="C27" s="160" t="s">
        <v>72</v>
      </c>
      <c r="D27" s="160"/>
      <c r="E27" s="160"/>
      <c r="F27" s="160"/>
      <c r="G27" s="160"/>
      <c r="H27" s="160"/>
      <c r="I27" s="58"/>
      <c r="J27" s="29">
        <f>J25/D6</f>
        <v>64.487499999999997</v>
      </c>
      <c r="K27" s="111">
        <f>J27*(VLOOKUP(OpdateretÅrstal,Prislistetillæg!$A$4:$C$61,3,FALSE)/VLOOKUP(Produktionsår,Prislistetillæg!$A$5:$C$61,3,FALSE))</f>
        <v>74.265315865554101</v>
      </c>
    </row>
  </sheetData>
  <mergeCells count="21">
    <mergeCell ref="C27:H27"/>
    <mergeCell ref="F6:H6"/>
    <mergeCell ref="C23:H23"/>
    <mergeCell ref="C24:H24"/>
    <mergeCell ref="C25:H25"/>
    <mergeCell ref="C26:H26"/>
    <mergeCell ref="C20:H20"/>
    <mergeCell ref="C21:H21"/>
    <mergeCell ref="C22:H22"/>
    <mergeCell ref="C14:H14"/>
    <mergeCell ref="C15:H15"/>
    <mergeCell ref="C16:H16"/>
    <mergeCell ref="C13:H13"/>
    <mergeCell ref="C12:H12"/>
    <mergeCell ref="C19:H19"/>
    <mergeCell ref="B6:C6"/>
    <mergeCell ref="C10:H10"/>
    <mergeCell ref="C11:H11"/>
    <mergeCell ref="B1:E1"/>
    <mergeCell ref="G1:K1"/>
    <mergeCell ref="C9:H9"/>
  </mergeCells>
  <pageMargins left="0.7" right="0.7" top="0.75" bottom="0.75" header="0.3" footer="0.3"/>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Ark22"/>
  <dimension ref="A1:I61"/>
  <sheetViews>
    <sheetView workbookViewId="0">
      <selection activeCell="I19" sqref="I19"/>
    </sheetView>
  </sheetViews>
  <sheetFormatPr defaultRowHeight="12.75"/>
  <cols>
    <col min="2" max="3" width="9.5" bestFit="1" customWidth="1"/>
    <col min="11" max="11" width="10.125" bestFit="1" customWidth="1"/>
  </cols>
  <sheetData>
    <row r="1" spans="1:9">
      <c r="C1" s="195" t="s">
        <v>79</v>
      </c>
      <c r="D1" s="195"/>
      <c r="E1" s="195"/>
      <c r="F1" s="195"/>
      <c r="G1" s="195"/>
      <c r="H1" s="195"/>
      <c r="I1" s="195"/>
    </row>
    <row r="2" spans="1:9">
      <c r="C2" s="195" t="s">
        <v>80</v>
      </c>
      <c r="D2" s="195"/>
      <c r="E2" s="195"/>
      <c r="F2" s="195"/>
      <c r="G2" s="195"/>
      <c r="H2" s="195"/>
      <c r="I2" s="195"/>
    </row>
    <row r="4" spans="1:9" ht="39" customHeight="1">
      <c r="B4" s="30" t="str">
        <f>'[1]Prisliste tillæg'!$B$3</f>
        <v>Det aktuelle års tillæg</v>
      </c>
      <c r="C4" s="31" t="str">
        <f>'[1]Prisliste tillæg'!$C$3</f>
        <v>Samlet Prisliste tillæg</v>
      </c>
    </row>
    <row r="5" spans="1:9">
      <c r="A5">
        <f>'[1]Prisliste tillæg'!$A4</f>
        <v>2014</v>
      </c>
      <c r="B5" s="33">
        <f>'[1]Prisliste tillæg'!$B4</f>
        <v>1</v>
      </c>
      <c r="C5" s="32">
        <f>'[1]Prisliste tillæg'!$C4</f>
        <v>1</v>
      </c>
    </row>
    <row r="6" spans="1:9">
      <c r="A6">
        <f>'[1]Prisliste tillæg'!$A5</f>
        <v>2015</v>
      </c>
      <c r="B6" s="33">
        <f>'[1]Prisliste tillæg'!$B5</f>
        <v>1.014</v>
      </c>
      <c r="C6" s="32">
        <f>'[1]Prisliste tillæg'!$C5</f>
        <v>1.014</v>
      </c>
    </row>
    <row r="7" spans="1:9">
      <c r="A7">
        <f>'[1]Prisliste tillæg'!$A6</f>
        <v>2016</v>
      </c>
      <c r="B7" s="33">
        <f>'[1]Prisliste tillæg'!$B6</f>
        <v>1.0189999999999999</v>
      </c>
      <c r="C7" s="32">
        <f>'[1]Prisliste tillæg'!$C6</f>
        <v>1.033266</v>
      </c>
    </row>
    <row r="8" spans="1:9">
      <c r="A8">
        <f>'[1]Prisliste tillæg'!$A7</f>
        <v>2017</v>
      </c>
      <c r="B8" s="33">
        <f>'[1]Prisliste tillæg'!$B7</f>
        <v>1.018</v>
      </c>
      <c r="C8" s="32">
        <f>'[1]Prisliste tillæg'!$C7</f>
        <v>1.0518647880000001</v>
      </c>
    </row>
    <row r="9" spans="1:9">
      <c r="A9">
        <f>'[1]Prisliste tillæg'!$A8</f>
        <v>2018</v>
      </c>
      <c r="B9" s="33">
        <f>'[1]Prisliste tillæg'!$B8</f>
        <v>1.0189999999999999</v>
      </c>
      <c r="C9" s="32">
        <f>'[1]Prisliste tillæg'!$C8</f>
        <v>1.0718502189720001</v>
      </c>
    </row>
    <row r="10" spans="1:9">
      <c r="A10">
        <f>'[1]Prisliste tillæg'!$A9</f>
        <v>2019</v>
      </c>
      <c r="B10" s="33">
        <f>'[1]Prisliste tillæg'!$B9</f>
        <v>1.0209999999999999</v>
      </c>
      <c r="C10" s="32">
        <f>'[1]Prisliste tillæg'!$C9</f>
        <v>1.0943590735704121</v>
      </c>
    </row>
    <row r="11" spans="1:9">
      <c r="A11">
        <f>'[1]Prisliste tillæg'!$A10</f>
        <v>2020</v>
      </c>
      <c r="B11" s="33">
        <f>'[1]Prisliste tillæg'!$B10</f>
        <v>1.0209999999999999</v>
      </c>
      <c r="C11" s="32">
        <f>'[1]Prisliste tillæg'!$C10</f>
        <v>1.1173406141153905</v>
      </c>
    </row>
    <row r="12" spans="1:9">
      <c r="A12">
        <f>'[1]Prisliste tillæg'!$A11</f>
        <v>2021</v>
      </c>
      <c r="B12" s="33">
        <f>'[1]Prisliste tillæg'!$B11</f>
        <v>1.0209999999999999</v>
      </c>
      <c r="C12" s="32">
        <f>'[1]Prisliste tillæg'!$C11</f>
        <v>1.1408047670118135</v>
      </c>
    </row>
    <row r="13" spans="1:9">
      <c r="A13">
        <f>'[1]Prisliste tillæg'!$A12</f>
        <v>2022</v>
      </c>
      <c r="B13" s="33">
        <f>'[1]Prisliste tillæg'!$B12</f>
        <v>1.0209999999999999</v>
      </c>
      <c r="C13" s="32">
        <f>'[1]Prisliste tillæg'!$C12</f>
        <v>1.1647616671190615</v>
      </c>
    </row>
    <row r="14" spans="1:9">
      <c r="A14">
        <f>'[1]Prisliste tillæg'!$A13</f>
        <v>2023</v>
      </c>
      <c r="B14" s="33">
        <f>'[1]Prisliste tillæg'!$B13</f>
        <v>1.04</v>
      </c>
      <c r="C14" s="32">
        <f>'[1]Prisliste tillæg'!$C13</f>
        <v>1.211352133803824</v>
      </c>
    </row>
    <row r="15" spans="1:9">
      <c r="A15">
        <f>'[1]Prisliste tillæg'!$A14</f>
        <v>2024</v>
      </c>
      <c r="B15" s="33">
        <f>'[1]Prisliste tillæg'!$B14</f>
        <v>0</v>
      </c>
      <c r="C15" s="32">
        <f>'[1]Prisliste tillæg'!$C14</f>
        <v>0</v>
      </c>
    </row>
    <row r="16" spans="1:9">
      <c r="A16">
        <f>'[1]Prisliste tillæg'!$A15</f>
        <v>2025</v>
      </c>
      <c r="B16" s="33">
        <f>'[1]Prisliste tillæg'!$B15</f>
        <v>0</v>
      </c>
      <c r="C16" s="32">
        <f>'[1]Prisliste tillæg'!$C15</f>
        <v>0</v>
      </c>
    </row>
    <row r="17" spans="1:3">
      <c r="A17">
        <f>'[1]Prisliste tillæg'!$A16</f>
        <v>2026</v>
      </c>
      <c r="B17" s="33">
        <f>'[1]Prisliste tillæg'!$B16</f>
        <v>0</v>
      </c>
      <c r="C17" s="32">
        <f>'[1]Prisliste tillæg'!$C16</f>
        <v>0</v>
      </c>
    </row>
    <row r="18" spans="1:3">
      <c r="A18">
        <f>'[1]Prisliste tillæg'!$A17</f>
        <v>2027</v>
      </c>
      <c r="B18" s="33">
        <f>'[1]Prisliste tillæg'!$B17</f>
        <v>0</v>
      </c>
      <c r="C18" s="32">
        <f>'[1]Prisliste tillæg'!$C17</f>
        <v>0</v>
      </c>
    </row>
    <row r="19" spans="1:3">
      <c r="A19">
        <f>'[1]Prisliste tillæg'!$A18</f>
        <v>2028</v>
      </c>
      <c r="B19" s="33">
        <f>'[1]Prisliste tillæg'!$B18</f>
        <v>0</v>
      </c>
      <c r="C19" s="32">
        <f>'[1]Prisliste tillæg'!$C18</f>
        <v>0</v>
      </c>
    </row>
    <row r="20" spans="1:3">
      <c r="A20">
        <f>'[1]Prisliste tillæg'!$A19</f>
        <v>2029</v>
      </c>
      <c r="B20" s="33">
        <f>'[1]Prisliste tillæg'!$B19</f>
        <v>0</v>
      </c>
      <c r="C20" s="32">
        <f>'[1]Prisliste tillæg'!$C19</f>
        <v>0</v>
      </c>
    </row>
    <row r="21" spans="1:3">
      <c r="A21">
        <f>'[1]Prisliste tillæg'!$A20</f>
        <v>2030</v>
      </c>
      <c r="B21" s="33">
        <f>'[1]Prisliste tillæg'!$B20</f>
        <v>0</v>
      </c>
      <c r="C21" s="32">
        <f>'[1]Prisliste tillæg'!$C20</f>
        <v>0</v>
      </c>
    </row>
    <row r="22" spans="1:3">
      <c r="A22">
        <f>'[1]Prisliste tillæg'!$A21</f>
        <v>2031</v>
      </c>
      <c r="B22" s="33">
        <f>'[1]Prisliste tillæg'!$B21</f>
        <v>0</v>
      </c>
      <c r="C22" s="32">
        <f>'[1]Prisliste tillæg'!$C21</f>
        <v>0</v>
      </c>
    </row>
    <row r="23" spans="1:3">
      <c r="A23">
        <f>'[1]Prisliste tillæg'!$A22</f>
        <v>2032</v>
      </c>
      <c r="B23" s="33">
        <f>'[1]Prisliste tillæg'!$B22</f>
        <v>0</v>
      </c>
      <c r="C23" s="32">
        <f>'[1]Prisliste tillæg'!$C22</f>
        <v>0</v>
      </c>
    </row>
    <row r="24" spans="1:3">
      <c r="A24">
        <f>'[1]Prisliste tillæg'!$A23</f>
        <v>2033</v>
      </c>
      <c r="B24" s="33">
        <f>'[1]Prisliste tillæg'!$B23</f>
        <v>0</v>
      </c>
      <c r="C24" s="32">
        <f>'[1]Prisliste tillæg'!$C23</f>
        <v>0</v>
      </c>
    </row>
    <row r="25" spans="1:3">
      <c r="A25">
        <f>'[1]Prisliste tillæg'!$A24</f>
        <v>2034</v>
      </c>
      <c r="B25" s="33">
        <f>'[1]Prisliste tillæg'!$B24</f>
        <v>0</v>
      </c>
      <c r="C25" s="32">
        <f>'[1]Prisliste tillæg'!$C24</f>
        <v>0</v>
      </c>
    </row>
    <row r="26" spans="1:3">
      <c r="A26">
        <f>'[1]Prisliste tillæg'!$A25</f>
        <v>2035</v>
      </c>
      <c r="B26" s="33">
        <f>'[1]Prisliste tillæg'!$B25</f>
        <v>0</v>
      </c>
      <c r="C26" s="32">
        <f>'[1]Prisliste tillæg'!$C25</f>
        <v>0</v>
      </c>
    </row>
    <row r="27" spans="1:3">
      <c r="A27">
        <f>'[1]Prisliste tillæg'!$A26</f>
        <v>2036</v>
      </c>
      <c r="B27" s="33">
        <f>'[1]Prisliste tillæg'!$B26</f>
        <v>0</v>
      </c>
      <c r="C27" s="32">
        <f>'[1]Prisliste tillæg'!$C26</f>
        <v>0</v>
      </c>
    </row>
    <row r="28" spans="1:3">
      <c r="A28">
        <f>'[1]Prisliste tillæg'!$A27</f>
        <v>2037</v>
      </c>
      <c r="B28" s="33">
        <f>'[1]Prisliste tillæg'!$B27</f>
        <v>0</v>
      </c>
      <c r="C28" s="32">
        <f>'[1]Prisliste tillæg'!$C27</f>
        <v>0</v>
      </c>
    </row>
    <row r="29" spans="1:3">
      <c r="A29">
        <f>'[1]Prisliste tillæg'!$A28</f>
        <v>2038</v>
      </c>
      <c r="B29" s="33">
        <f>'[1]Prisliste tillæg'!$B28</f>
        <v>0</v>
      </c>
      <c r="C29" s="32">
        <f>'[1]Prisliste tillæg'!$C28</f>
        <v>0</v>
      </c>
    </row>
    <row r="30" spans="1:3">
      <c r="A30">
        <f>'[1]Prisliste tillæg'!$A29</f>
        <v>2039</v>
      </c>
      <c r="B30" s="33">
        <f>'[1]Prisliste tillæg'!$B29</f>
        <v>0</v>
      </c>
      <c r="C30" s="32">
        <f>'[1]Prisliste tillæg'!$C29</f>
        <v>0</v>
      </c>
    </row>
    <row r="31" spans="1:3">
      <c r="A31">
        <f>'[1]Prisliste tillæg'!$A30</f>
        <v>2040</v>
      </c>
      <c r="B31" s="33">
        <f>'[1]Prisliste tillæg'!$B30</f>
        <v>0</v>
      </c>
      <c r="C31" s="32">
        <f>'[1]Prisliste tillæg'!$C30</f>
        <v>0</v>
      </c>
    </row>
    <row r="32" spans="1:3">
      <c r="A32">
        <f>'[1]Prisliste tillæg'!$A31</f>
        <v>2041</v>
      </c>
      <c r="B32" s="33">
        <f>'[1]Prisliste tillæg'!$B31</f>
        <v>0</v>
      </c>
      <c r="C32" s="32">
        <f>'[1]Prisliste tillæg'!$C31</f>
        <v>0</v>
      </c>
    </row>
    <row r="33" spans="1:3">
      <c r="A33">
        <f>'[1]Prisliste tillæg'!$A32</f>
        <v>2042</v>
      </c>
      <c r="B33" s="33">
        <f>'[1]Prisliste tillæg'!$B32</f>
        <v>0</v>
      </c>
      <c r="C33" s="32">
        <f>'[1]Prisliste tillæg'!$C32</f>
        <v>0</v>
      </c>
    </row>
    <row r="34" spans="1:3">
      <c r="A34">
        <f>'[1]Prisliste tillæg'!$A33</f>
        <v>2043</v>
      </c>
      <c r="B34" s="33">
        <f>'[1]Prisliste tillæg'!$B33</f>
        <v>0</v>
      </c>
      <c r="C34" s="32">
        <f>'[1]Prisliste tillæg'!$C33</f>
        <v>0</v>
      </c>
    </row>
    <row r="35" spans="1:3">
      <c r="A35">
        <f>'[1]Prisliste tillæg'!$A34</f>
        <v>2044</v>
      </c>
      <c r="B35" s="33">
        <f>'[1]Prisliste tillæg'!$B34</f>
        <v>0</v>
      </c>
      <c r="C35" s="32">
        <f>'[1]Prisliste tillæg'!$C34</f>
        <v>0</v>
      </c>
    </row>
    <row r="36" spans="1:3">
      <c r="A36">
        <f>'[1]Prisliste tillæg'!$A35</f>
        <v>2045</v>
      </c>
      <c r="B36" s="33">
        <f>'[1]Prisliste tillæg'!$B35</f>
        <v>0</v>
      </c>
      <c r="C36" s="32">
        <f>'[1]Prisliste tillæg'!$C35</f>
        <v>0</v>
      </c>
    </row>
    <row r="37" spans="1:3">
      <c r="A37">
        <f>'[1]Prisliste tillæg'!$A36</f>
        <v>2046</v>
      </c>
      <c r="B37" s="33">
        <f>'[1]Prisliste tillæg'!$B36</f>
        <v>0</v>
      </c>
      <c r="C37" s="32">
        <f>'[1]Prisliste tillæg'!$C36</f>
        <v>0</v>
      </c>
    </row>
    <row r="38" spans="1:3">
      <c r="A38">
        <f>'[1]Prisliste tillæg'!$A37</f>
        <v>2047</v>
      </c>
      <c r="B38" s="33">
        <f>'[1]Prisliste tillæg'!$B37</f>
        <v>0</v>
      </c>
      <c r="C38" s="32">
        <f>'[1]Prisliste tillæg'!$C37</f>
        <v>0</v>
      </c>
    </row>
    <row r="39" spans="1:3">
      <c r="A39">
        <f>'[1]Prisliste tillæg'!$A38</f>
        <v>2048</v>
      </c>
      <c r="B39" s="33">
        <f>'[1]Prisliste tillæg'!$B38</f>
        <v>0</v>
      </c>
      <c r="C39" s="32">
        <f>'[1]Prisliste tillæg'!$C38</f>
        <v>0</v>
      </c>
    </row>
    <row r="40" spans="1:3">
      <c r="A40">
        <f>'[1]Prisliste tillæg'!$A39</f>
        <v>2049</v>
      </c>
      <c r="B40" s="33">
        <f>'[1]Prisliste tillæg'!$B39</f>
        <v>0</v>
      </c>
      <c r="C40" s="32">
        <f>'[1]Prisliste tillæg'!$C39</f>
        <v>0</v>
      </c>
    </row>
    <row r="41" spans="1:3">
      <c r="A41">
        <f>'[1]Prisliste tillæg'!$A40</f>
        <v>2050</v>
      </c>
      <c r="B41" s="33">
        <f>'[1]Prisliste tillæg'!$B40</f>
        <v>0</v>
      </c>
      <c r="C41" s="32">
        <f>'[1]Prisliste tillæg'!$C40</f>
        <v>0</v>
      </c>
    </row>
    <row r="42" spans="1:3">
      <c r="A42">
        <f>'[1]Prisliste tillæg'!$A41</f>
        <v>2051</v>
      </c>
      <c r="B42" s="33">
        <f>'[1]Prisliste tillæg'!$B41</f>
        <v>0</v>
      </c>
      <c r="C42" s="32">
        <f>'[1]Prisliste tillæg'!$C41</f>
        <v>0</v>
      </c>
    </row>
    <row r="43" spans="1:3">
      <c r="A43">
        <f>'[1]Prisliste tillæg'!$A42</f>
        <v>2052</v>
      </c>
      <c r="B43" s="33">
        <f>'[1]Prisliste tillæg'!$B42</f>
        <v>0</v>
      </c>
      <c r="C43" s="32">
        <f>'[1]Prisliste tillæg'!$C42</f>
        <v>0</v>
      </c>
    </row>
    <row r="44" spans="1:3">
      <c r="A44">
        <f>'[1]Prisliste tillæg'!$A43</f>
        <v>2053</v>
      </c>
      <c r="B44" s="33">
        <f>'[1]Prisliste tillæg'!$B43</f>
        <v>0</v>
      </c>
      <c r="C44" s="32">
        <f>'[1]Prisliste tillæg'!$C43</f>
        <v>0</v>
      </c>
    </row>
    <row r="45" spans="1:3">
      <c r="A45">
        <f>'[1]Prisliste tillæg'!$A44</f>
        <v>2054</v>
      </c>
      <c r="B45" s="33">
        <f>'[1]Prisliste tillæg'!$B44</f>
        <v>0</v>
      </c>
      <c r="C45" s="32">
        <f>'[1]Prisliste tillæg'!$C44</f>
        <v>0</v>
      </c>
    </row>
    <row r="46" spans="1:3">
      <c r="A46">
        <f>'[1]Prisliste tillæg'!$A45</f>
        <v>2055</v>
      </c>
      <c r="B46" s="33">
        <f>'[1]Prisliste tillæg'!$B45</f>
        <v>0</v>
      </c>
      <c r="C46" s="32">
        <f>'[1]Prisliste tillæg'!$C45</f>
        <v>0</v>
      </c>
    </row>
    <row r="47" spans="1:3">
      <c r="A47">
        <f>'[1]Prisliste tillæg'!$A46</f>
        <v>2056</v>
      </c>
      <c r="B47" s="33">
        <f>'[1]Prisliste tillæg'!$B46</f>
        <v>0</v>
      </c>
      <c r="C47" s="32">
        <f>'[1]Prisliste tillæg'!$C46</f>
        <v>0</v>
      </c>
    </row>
    <row r="48" spans="1:3">
      <c r="A48">
        <f>'[1]Prisliste tillæg'!$A47</f>
        <v>2057</v>
      </c>
      <c r="B48" s="33">
        <f>'[1]Prisliste tillæg'!$B47</f>
        <v>0</v>
      </c>
      <c r="C48" s="32">
        <f>'[1]Prisliste tillæg'!$C47</f>
        <v>0</v>
      </c>
    </row>
    <row r="49" spans="1:3">
      <c r="A49">
        <f>'[1]Prisliste tillæg'!$A48</f>
        <v>2058</v>
      </c>
      <c r="B49" s="33">
        <f>'[1]Prisliste tillæg'!$B48</f>
        <v>0</v>
      </c>
      <c r="C49" s="32">
        <f>'[1]Prisliste tillæg'!$C48</f>
        <v>0</v>
      </c>
    </row>
    <row r="50" spans="1:3">
      <c r="A50">
        <f>'[1]Prisliste tillæg'!$A49</f>
        <v>2059</v>
      </c>
      <c r="B50" s="33">
        <f>'[1]Prisliste tillæg'!$B49</f>
        <v>0</v>
      </c>
      <c r="C50" s="32">
        <f>'[1]Prisliste tillæg'!$C49</f>
        <v>0</v>
      </c>
    </row>
    <row r="51" spans="1:3">
      <c r="A51">
        <f>'[1]Prisliste tillæg'!$A50</f>
        <v>2060</v>
      </c>
      <c r="B51" s="33">
        <f>'[1]Prisliste tillæg'!$B50</f>
        <v>0</v>
      </c>
      <c r="C51" s="32">
        <f>'[1]Prisliste tillæg'!$C50</f>
        <v>0</v>
      </c>
    </row>
    <row r="52" spans="1:3">
      <c r="A52">
        <f>'[1]Prisliste tillæg'!$A51</f>
        <v>2061</v>
      </c>
      <c r="B52" s="33">
        <f>'[1]Prisliste tillæg'!$B51</f>
        <v>0</v>
      </c>
      <c r="C52" s="32">
        <f>'[1]Prisliste tillæg'!$C51</f>
        <v>0</v>
      </c>
    </row>
    <row r="53" spans="1:3">
      <c r="A53">
        <f>'[1]Prisliste tillæg'!$A52</f>
        <v>2062</v>
      </c>
      <c r="B53" s="33">
        <f>'[1]Prisliste tillæg'!$B52</f>
        <v>0</v>
      </c>
      <c r="C53" s="32">
        <f>'[1]Prisliste tillæg'!$C52</f>
        <v>0</v>
      </c>
    </row>
    <row r="54" spans="1:3">
      <c r="A54">
        <f>'[1]Prisliste tillæg'!$A53</f>
        <v>2063</v>
      </c>
      <c r="B54" s="33">
        <f>'[1]Prisliste tillæg'!$B53</f>
        <v>0</v>
      </c>
      <c r="C54" s="32">
        <f>'[1]Prisliste tillæg'!$C53</f>
        <v>0</v>
      </c>
    </row>
    <row r="55" spans="1:3">
      <c r="A55">
        <f>'[1]Prisliste tillæg'!$A54</f>
        <v>2064</v>
      </c>
      <c r="B55" s="33">
        <f>'[1]Prisliste tillæg'!$B54</f>
        <v>0</v>
      </c>
      <c r="C55" s="32">
        <f>'[1]Prisliste tillæg'!$C54</f>
        <v>0</v>
      </c>
    </row>
    <row r="56" spans="1:3">
      <c r="A56">
        <f>'[1]Prisliste tillæg'!$A55</f>
        <v>2065</v>
      </c>
      <c r="B56" s="33">
        <f>'[1]Prisliste tillæg'!$B55</f>
        <v>0</v>
      </c>
      <c r="C56" s="32">
        <f>'[1]Prisliste tillæg'!$C55</f>
        <v>0</v>
      </c>
    </row>
    <row r="57" spans="1:3">
      <c r="A57">
        <f>'[1]Prisliste tillæg'!$A56</f>
        <v>2066</v>
      </c>
      <c r="B57" s="33">
        <f>'[1]Prisliste tillæg'!$B56</f>
        <v>0</v>
      </c>
      <c r="C57" s="32">
        <f>'[1]Prisliste tillæg'!$C56</f>
        <v>0</v>
      </c>
    </row>
    <row r="58" spans="1:3">
      <c r="A58">
        <f>'[1]Prisliste tillæg'!$A57</f>
        <v>2067</v>
      </c>
      <c r="B58" s="33">
        <f>'[1]Prisliste tillæg'!$B57</f>
        <v>0</v>
      </c>
      <c r="C58" s="32">
        <f>'[1]Prisliste tillæg'!$C57</f>
        <v>0</v>
      </c>
    </row>
    <row r="59" spans="1:3">
      <c r="A59">
        <f>'[1]Prisliste tillæg'!$A58</f>
        <v>2068</v>
      </c>
      <c r="B59" s="33">
        <f>'[1]Prisliste tillæg'!$B58</f>
        <v>0</v>
      </c>
      <c r="C59" s="32">
        <f>'[1]Prisliste tillæg'!$C58</f>
        <v>0</v>
      </c>
    </row>
    <row r="60" spans="1:3">
      <c r="A60">
        <f>'[1]Prisliste tillæg'!$A59</f>
        <v>2069</v>
      </c>
      <c r="B60" s="33">
        <f>'[1]Prisliste tillæg'!$B59</f>
        <v>0</v>
      </c>
      <c r="C60" s="32">
        <f>'[1]Prisliste tillæg'!$C59</f>
        <v>0</v>
      </c>
    </row>
    <row r="61" spans="1:3">
      <c r="A61">
        <f>'[1]Prisliste tillæg'!$A60</f>
        <v>2070</v>
      </c>
      <c r="B61" s="33">
        <f>'[1]Prisliste tillæg'!$B60</f>
        <v>0</v>
      </c>
      <c r="C61" s="32">
        <f>'[1]Prisliste tillæg'!$C60</f>
        <v>0</v>
      </c>
    </row>
  </sheetData>
  <mergeCells count="2">
    <mergeCell ref="C1:I1"/>
    <mergeCell ref="C2:I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rk3">
    <tabColor rgb="FFFF0000"/>
  </sheetPr>
  <dimension ref="B1:K27"/>
  <sheetViews>
    <sheetView workbookViewId="0">
      <selection activeCell="I22" sqref="I22"/>
    </sheetView>
  </sheetViews>
  <sheetFormatPr defaultRowHeight="12.75"/>
  <cols>
    <col min="9" max="9" width="9.5" bestFit="1" customWidth="1"/>
    <col min="10" max="11" width="12.125" bestFit="1" customWidth="1"/>
  </cols>
  <sheetData>
    <row r="1" spans="2:11" ht="13.5" thickBot="1">
      <c r="B1" s="156" t="s">
        <v>55</v>
      </c>
      <c r="C1" s="157"/>
      <c r="D1" s="157"/>
      <c r="E1" s="157"/>
      <c r="F1" s="70">
        <v>2</v>
      </c>
      <c r="G1" s="158" t="s">
        <v>56</v>
      </c>
      <c r="H1" s="158"/>
      <c r="I1" s="158"/>
      <c r="J1" s="158"/>
      <c r="K1" s="158"/>
    </row>
    <row r="3" spans="2:11">
      <c r="D3" s="66" t="s">
        <v>57</v>
      </c>
      <c r="E3" s="65">
        <v>2017</v>
      </c>
      <c r="F3" t="s">
        <v>58</v>
      </c>
    </row>
    <row r="6" spans="2:11">
      <c r="B6" s="178" t="s">
        <v>59</v>
      </c>
      <c r="C6" s="179"/>
      <c r="D6" s="55">
        <v>15</v>
      </c>
      <c r="E6" s="27" t="s">
        <v>60</v>
      </c>
      <c r="F6" s="161" t="s">
        <v>61</v>
      </c>
      <c r="G6" s="162"/>
      <c r="H6" s="162"/>
      <c r="I6" s="28">
        <v>100</v>
      </c>
      <c r="J6" s="27" t="s">
        <v>62</v>
      </c>
    </row>
    <row r="8" spans="2:11" ht="13.5" thickBot="1"/>
    <row r="9" spans="2:11">
      <c r="B9" s="102"/>
      <c r="C9" s="159" t="s">
        <v>63</v>
      </c>
      <c r="D9" s="159"/>
      <c r="E9" s="159"/>
      <c r="F9" s="159"/>
      <c r="G9" s="159"/>
      <c r="H9" s="159"/>
      <c r="I9" s="104">
        <f>Produktionsår</f>
        <v>2017</v>
      </c>
      <c r="J9" s="107"/>
      <c r="K9" s="99">
        <f>OpdateretÅrstal</f>
        <v>2023</v>
      </c>
    </row>
    <row r="10" spans="2:11" ht="13.5" thickBot="1">
      <c r="B10" s="106" t="s">
        <v>36</v>
      </c>
      <c r="C10" s="167" t="s">
        <v>64</v>
      </c>
      <c r="D10" s="168"/>
      <c r="E10" s="168"/>
      <c r="F10" s="168"/>
      <c r="G10" s="168"/>
      <c r="H10" s="169"/>
      <c r="I10" s="105" t="s">
        <v>65</v>
      </c>
      <c r="J10" s="108" t="s">
        <v>66</v>
      </c>
      <c r="K10" s="100" t="s">
        <v>65</v>
      </c>
    </row>
    <row r="11" spans="2:11" ht="12.75" customHeight="1">
      <c r="B11" s="76" t="s">
        <v>67</v>
      </c>
      <c r="C11" s="153" t="s">
        <v>68</v>
      </c>
      <c r="D11" s="170"/>
      <c r="E11" s="170"/>
      <c r="F11" s="170"/>
      <c r="G11" s="170"/>
      <c r="H11" s="171"/>
      <c r="I11" s="81">
        <v>76.569999999999993</v>
      </c>
      <c r="J11" s="101">
        <f>I11*$D$6</f>
        <v>1148.55</v>
      </c>
      <c r="K11" s="110">
        <f>J11*(VLOOKUP(OpdateretÅrstal,Prislistetillæg!$A$4:$C$61,3,FALSE)/VLOOKUP(Produktionsår,Prislistetillæg!$A$5:$C$61,3,FALSE))</f>
        <v>1322.6970891627393</v>
      </c>
    </row>
    <row r="12" spans="2:11" ht="12.75" customHeight="1">
      <c r="B12" s="24" t="s">
        <v>69</v>
      </c>
      <c r="C12" s="172" t="s">
        <v>70</v>
      </c>
      <c r="D12" s="173"/>
      <c r="E12" s="173"/>
      <c r="F12" s="173"/>
      <c r="G12" s="173"/>
      <c r="H12" s="174"/>
      <c r="I12" s="25">
        <v>82.25</v>
      </c>
      <c r="J12" s="34">
        <f>I12</f>
        <v>82.25</v>
      </c>
      <c r="K12" s="67">
        <f>J12*(VLOOKUP(OpdateretÅrstal,Prislistetillæg!$A$4:$C$61,3,FALSE)/VLOOKUP(Produktionsår,Prislistetillæg!$A$5:$C$61,3,FALSE))</f>
        <v>94.721027019838331</v>
      </c>
    </row>
    <row r="13" spans="2:11" ht="12.75" customHeight="1">
      <c r="B13" s="24"/>
      <c r="C13" s="163"/>
      <c r="D13" s="163"/>
      <c r="E13" s="163"/>
      <c r="F13" s="163"/>
      <c r="G13" s="163"/>
      <c r="H13" s="163"/>
      <c r="I13" s="25"/>
      <c r="J13" s="34"/>
      <c r="K13" s="56"/>
    </row>
    <row r="14" spans="2:11" ht="12.75" customHeight="1">
      <c r="B14" s="24"/>
      <c r="C14" s="163" t="s">
        <v>71</v>
      </c>
      <c r="D14" s="163"/>
      <c r="E14" s="163"/>
      <c r="F14" s="163"/>
      <c r="G14" s="163"/>
      <c r="H14" s="163"/>
      <c r="I14" s="25"/>
      <c r="J14" s="34">
        <f>SUM(J11:J12)</f>
        <v>1230.8</v>
      </c>
      <c r="K14" s="67">
        <f>J14*(VLOOKUP(OpdateretÅrstal,Prislistetillæg!$A$4:$C$61,3,FALSE)/VLOOKUP(Produktionsår,Prislistetillæg!$A$5:$C$61,3,FALSE))</f>
        <v>1417.4181161825777</v>
      </c>
    </row>
    <row r="15" spans="2:11" ht="12.75" customHeight="1">
      <c r="B15" s="24"/>
      <c r="C15" s="164"/>
      <c r="D15" s="165"/>
      <c r="E15" s="165"/>
      <c r="F15" s="165"/>
      <c r="G15" s="165"/>
      <c r="H15" s="166"/>
      <c r="I15" s="25"/>
      <c r="J15" s="103"/>
      <c r="K15" s="56"/>
    </row>
    <row r="16" spans="2:11" ht="12.75" customHeight="1" thickBot="1">
      <c r="B16" s="26"/>
      <c r="C16" s="160" t="s">
        <v>72</v>
      </c>
      <c r="D16" s="160"/>
      <c r="E16" s="160"/>
      <c r="F16" s="160"/>
      <c r="G16" s="160"/>
      <c r="H16" s="160"/>
      <c r="I16" s="58"/>
      <c r="J16" s="29">
        <f>J14/D6</f>
        <v>82.053333333333327</v>
      </c>
      <c r="K16" s="111">
        <f>J16*(VLOOKUP(OpdateretÅrstal,Prislistetillæg!$A$4:$C$61,3,FALSE)/VLOOKUP(Produktionsår,Prislistetillæg!$A$5:$C$61,3,FALSE))</f>
        <v>94.494541078838509</v>
      </c>
    </row>
    <row r="17" spans="2:11" ht="12.75" customHeight="1"/>
    <row r="18" spans="2:11" ht="13.5" thickBot="1"/>
    <row r="19" spans="2:11">
      <c r="B19" s="102"/>
      <c r="C19" s="159" t="str">
        <f>C9</f>
        <v>Gipsloft på skinnesystem med ét lag skinner og ét lag alm. gips.</v>
      </c>
      <c r="D19" s="159"/>
      <c r="E19" s="159"/>
      <c r="F19" s="159"/>
      <c r="G19" s="159"/>
      <c r="H19" s="159"/>
      <c r="I19" s="104">
        <f>Produktionsår</f>
        <v>2017</v>
      </c>
      <c r="J19" s="90"/>
      <c r="K19" s="68">
        <f>OpdateretÅrstal</f>
        <v>2023</v>
      </c>
    </row>
    <row r="20" spans="2:11" ht="13.5" thickBot="1">
      <c r="B20" s="106" t="s">
        <v>36</v>
      </c>
      <c r="C20" s="167" t="s">
        <v>64</v>
      </c>
      <c r="D20" s="168"/>
      <c r="E20" s="168"/>
      <c r="F20" s="168"/>
      <c r="G20" s="168"/>
      <c r="H20" s="169"/>
      <c r="I20" s="105" t="s">
        <v>38</v>
      </c>
      <c r="J20" s="109" t="s">
        <v>66</v>
      </c>
      <c r="K20" s="69" t="s">
        <v>65</v>
      </c>
    </row>
    <row r="21" spans="2:11">
      <c r="B21" s="76" t="str">
        <f>B11</f>
        <v>070303A</v>
      </c>
      <c r="C21" s="153" t="str">
        <f>C11</f>
        <v>Træbeton t.o.m. 600 x 2400 mm, t.o.m. 35 mm tykkelse</v>
      </c>
      <c r="D21" s="154"/>
      <c r="E21" s="154"/>
      <c r="F21" s="154"/>
      <c r="G21" s="154"/>
      <c r="H21" s="155"/>
      <c r="I21" s="81">
        <f>I11</f>
        <v>76.569999999999993</v>
      </c>
      <c r="J21" s="101">
        <f>I21*$D$6</f>
        <v>1148.55</v>
      </c>
      <c r="K21" s="110">
        <f>J21*(VLOOKUP(OpdateretÅrstal,Prislistetillæg!$A$4:$C$61,3,FALSE)/VLOOKUP(Produktionsår,Prislistetillæg!$A$5:$C$61,3,FALSE))</f>
        <v>1322.6970891627393</v>
      </c>
    </row>
    <row r="22" spans="2:11">
      <c r="B22" s="24" t="s">
        <v>69</v>
      </c>
      <c r="C22" s="172" t="s">
        <v>70</v>
      </c>
      <c r="D22" s="173"/>
      <c r="E22" s="173"/>
      <c r="F22" s="173"/>
      <c r="G22" s="173"/>
      <c r="H22" s="174"/>
      <c r="I22" s="25">
        <v>82.25</v>
      </c>
      <c r="J22" s="34">
        <f>I22</f>
        <v>82.25</v>
      </c>
      <c r="K22" s="67">
        <f>J22*(VLOOKUP(OpdateretÅrstal,Prislistetillæg!$A$4:$C$61,3,FALSE)/VLOOKUP(Produktionsår,Prislistetillæg!$A$5:$C$61,3,FALSE))</f>
        <v>94.721027019838331</v>
      </c>
    </row>
    <row r="23" spans="2:11" ht="26.25" customHeight="1">
      <c r="B23" s="112" t="s">
        <v>73</v>
      </c>
      <c r="C23" s="175" t="s">
        <v>74</v>
      </c>
      <c r="D23" s="176"/>
      <c r="E23" s="176"/>
      <c r="F23" s="176"/>
      <c r="G23" s="176"/>
      <c r="H23" s="177"/>
      <c r="I23" s="25">
        <f>I21*0.07</f>
        <v>5.3598999999999997</v>
      </c>
      <c r="J23" s="34">
        <f>I23*$D$6</f>
        <v>80.398499999999999</v>
      </c>
      <c r="K23" s="67">
        <f>J23*(VLOOKUP(OpdateretÅrstal,Prislistetillæg!$A$4:$C$61,3,FALSE)/VLOOKUP(Produktionsår,Prislistetillæg!$A$5:$C$61,3,FALSE))</f>
        <v>92.588796241391762</v>
      </c>
    </row>
    <row r="24" spans="2:11">
      <c r="B24" s="24"/>
      <c r="C24" s="163"/>
      <c r="D24" s="163"/>
      <c r="E24" s="163"/>
      <c r="F24" s="163"/>
      <c r="G24" s="163"/>
      <c r="H24" s="163"/>
      <c r="I24" s="25"/>
      <c r="J24" s="34"/>
      <c r="K24" s="56"/>
    </row>
    <row r="25" spans="2:11">
      <c r="B25" s="24"/>
      <c r="C25" s="163" t="s">
        <v>71</v>
      </c>
      <c r="D25" s="163"/>
      <c r="E25" s="163"/>
      <c r="F25" s="163"/>
      <c r="G25" s="163"/>
      <c r="H25" s="163"/>
      <c r="I25" s="25"/>
      <c r="J25" s="34">
        <f>SUM(J21:J23)</f>
        <v>1311.1985</v>
      </c>
      <c r="K25" s="67">
        <f>J25*(VLOOKUP(OpdateretÅrstal,Prislistetillæg!$A$4:$C$61,3,FALSE)/VLOOKUP(Produktionsår,Prislistetillæg!$A$5:$C$61,3,FALSE))</f>
        <v>1510.0069124239694</v>
      </c>
    </row>
    <row r="26" spans="2:11">
      <c r="B26" s="24"/>
      <c r="C26" s="164"/>
      <c r="D26" s="165"/>
      <c r="E26" s="165"/>
      <c r="F26" s="165"/>
      <c r="G26" s="165"/>
      <c r="H26" s="166"/>
      <c r="I26" s="25"/>
      <c r="J26" s="57"/>
      <c r="K26" s="56"/>
    </row>
    <row r="27" spans="2:11" ht="13.5" thickBot="1">
      <c r="B27" s="26"/>
      <c r="C27" s="160" t="s">
        <v>72</v>
      </c>
      <c r="D27" s="160"/>
      <c r="E27" s="160"/>
      <c r="F27" s="160"/>
      <c r="G27" s="160"/>
      <c r="H27" s="160"/>
      <c r="I27" s="58"/>
      <c r="J27" s="29">
        <f>J25/D6</f>
        <v>87.413233333333338</v>
      </c>
      <c r="K27" s="111">
        <f>J27*(VLOOKUP(OpdateretÅrstal,Prislistetillæg!$A$4:$C$61,3,FALSE)/VLOOKUP(Produktionsår,Prislistetillæg!$A$5:$C$61,3,FALSE))</f>
        <v>100.66712749493131</v>
      </c>
    </row>
  </sheetData>
  <mergeCells count="21">
    <mergeCell ref="C27:H27"/>
    <mergeCell ref="F6:H6"/>
    <mergeCell ref="C23:H23"/>
    <mergeCell ref="C24:H24"/>
    <mergeCell ref="C25:H25"/>
    <mergeCell ref="C26:H26"/>
    <mergeCell ref="C20:H20"/>
    <mergeCell ref="C21:H21"/>
    <mergeCell ref="C22:H22"/>
    <mergeCell ref="C12:H12"/>
    <mergeCell ref="C15:H15"/>
    <mergeCell ref="C16:H16"/>
    <mergeCell ref="C13:H13"/>
    <mergeCell ref="C14:H14"/>
    <mergeCell ref="C19:H19"/>
    <mergeCell ref="B6:C6"/>
    <mergeCell ref="C10:H10"/>
    <mergeCell ref="C11:H11"/>
    <mergeCell ref="B1:E1"/>
    <mergeCell ref="G1:K1"/>
    <mergeCell ref="C9:H9"/>
  </mergeCells>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Ark4">
    <tabColor rgb="FFFF0000"/>
  </sheetPr>
  <dimension ref="B1:K27"/>
  <sheetViews>
    <sheetView workbookViewId="0">
      <selection activeCell="I22" sqref="I22"/>
    </sheetView>
  </sheetViews>
  <sheetFormatPr defaultRowHeight="12.75"/>
  <cols>
    <col min="9" max="9" width="9.5" bestFit="1" customWidth="1"/>
    <col min="10" max="11" width="12.125" bestFit="1" customWidth="1"/>
  </cols>
  <sheetData>
    <row r="1" spans="2:11" ht="13.5" thickBot="1">
      <c r="B1" s="156" t="s">
        <v>55</v>
      </c>
      <c r="C1" s="157"/>
      <c r="D1" s="157"/>
      <c r="E1" s="157"/>
      <c r="F1" s="70">
        <v>3</v>
      </c>
      <c r="G1" s="158" t="s">
        <v>56</v>
      </c>
      <c r="H1" s="158"/>
      <c r="I1" s="158"/>
      <c r="J1" s="158"/>
      <c r="K1" s="158"/>
    </row>
    <row r="3" spans="2:11">
      <c r="D3" s="66" t="s">
        <v>57</v>
      </c>
      <c r="E3" s="65">
        <v>2017</v>
      </c>
      <c r="F3" t="s">
        <v>58</v>
      </c>
    </row>
    <row r="6" spans="2:11">
      <c r="B6" s="178" t="s">
        <v>59</v>
      </c>
      <c r="C6" s="179"/>
      <c r="D6" s="55">
        <v>25</v>
      </c>
      <c r="E6" s="27" t="s">
        <v>60</v>
      </c>
      <c r="F6" s="161" t="s">
        <v>61</v>
      </c>
      <c r="G6" s="162"/>
      <c r="H6" s="162"/>
      <c r="I6" s="28">
        <v>100</v>
      </c>
      <c r="J6" s="27" t="s">
        <v>62</v>
      </c>
    </row>
    <row r="8" spans="2:11" ht="13.5" thickBot="1"/>
    <row r="9" spans="2:11">
      <c r="B9" s="102"/>
      <c r="C9" s="159" t="s">
        <v>63</v>
      </c>
      <c r="D9" s="159"/>
      <c r="E9" s="159"/>
      <c r="F9" s="159"/>
      <c r="G9" s="159"/>
      <c r="H9" s="159"/>
      <c r="I9" s="104">
        <f>Produktionsår</f>
        <v>2017</v>
      </c>
      <c r="J9" s="107"/>
      <c r="K9" s="99">
        <f>OpdateretÅrstal</f>
        <v>2023</v>
      </c>
    </row>
    <row r="10" spans="2:11" ht="13.5" thickBot="1">
      <c r="B10" s="106" t="s">
        <v>36</v>
      </c>
      <c r="C10" s="167" t="s">
        <v>64</v>
      </c>
      <c r="D10" s="168"/>
      <c r="E10" s="168"/>
      <c r="F10" s="168"/>
      <c r="G10" s="168"/>
      <c r="H10" s="169"/>
      <c r="I10" s="105" t="s">
        <v>65</v>
      </c>
      <c r="J10" s="108" t="s">
        <v>66</v>
      </c>
      <c r="K10" s="100" t="s">
        <v>65</v>
      </c>
    </row>
    <row r="11" spans="2:11" ht="12.75" customHeight="1">
      <c r="B11" s="76" t="s">
        <v>67</v>
      </c>
      <c r="C11" s="153" t="s">
        <v>68</v>
      </c>
      <c r="D11" s="170"/>
      <c r="E11" s="170"/>
      <c r="F11" s="170"/>
      <c r="G11" s="170"/>
      <c r="H11" s="171"/>
      <c r="I11" s="81">
        <v>76.569999999999993</v>
      </c>
      <c r="J11" s="101">
        <f>I11*$D$6</f>
        <v>1914.2499999999998</v>
      </c>
      <c r="K11" s="110">
        <f>J11*(VLOOKUP(OpdateretÅrstal,Prislistetillæg!$A$4:$C$61,3,FALSE)/VLOOKUP(Produktionsår,Prislistetillæg!$A$5:$C$61,3,FALSE))</f>
        <v>2204.4951486045657</v>
      </c>
    </row>
    <row r="12" spans="2:11" ht="12.75" customHeight="1">
      <c r="B12" s="24" t="s">
        <v>69</v>
      </c>
      <c r="C12" s="172" t="s">
        <v>70</v>
      </c>
      <c r="D12" s="173"/>
      <c r="E12" s="173"/>
      <c r="F12" s="173"/>
      <c r="G12" s="173"/>
      <c r="H12" s="174"/>
      <c r="I12" s="25">
        <v>82.25</v>
      </c>
      <c r="J12" s="34">
        <f>I12</f>
        <v>82.25</v>
      </c>
      <c r="K12" s="67">
        <f>J12*(VLOOKUP(OpdateretÅrstal,Prislistetillæg!$A$4:$C$61,3,FALSE)/VLOOKUP(Produktionsår,Prislistetillæg!$A$5:$C$61,3,FALSE))</f>
        <v>94.721027019838331</v>
      </c>
    </row>
    <row r="13" spans="2:11">
      <c r="B13" s="24"/>
      <c r="C13" s="163"/>
      <c r="D13" s="163"/>
      <c r="E13" s="163"/>
      <c r="F13" s="163"/>
      <c r="G13" s="163"/>
      <c r="H13" s="163"/>
      <c r="I13" s="25"/>
      <c r="J13" s="34"/>
      <c r="K13" s="56"/>
    </row>
    <row r="14" spans="2:11">
      <c r="B14" s="24"/>
      <c r="C14" s="163" t="s">
        <v>71</v>
      </c>
      <c r="D14" s="163"/>
      <c r="E14" s="163"/>
      <c r="F14" s="163"/>
      <c r="G14" s="163"/>
      <c r="H14" s="163"/>
      <c r="I14" s="25"/>
      <c r="J14" s="34">
        <f>SUM(J11:J12)</f>
        <v>1996.4999999999998</v>
      </c>
      <c r="K14" s="67">
        <f>J14*(VLOOKUP(OpdateretÅrstal,Prislistetillæg!$A$4:$C$61,3,FALSE)/VLOOKUP(Produktionsår,Prislistetillæg!$A$5:$C$61,3,FALSE))</f>
        <v>2299.2161756244041</v>
      </c>
    </row>
    <row r="15" spans="2:11">
      <c r="B15" s="24"/>
      <c r="C15" s="164"/>
      <c r="D15" s="165"/>
      <c r="E15" s="165"/>
      <c r="F15" s="165"/>
      <c r="G15" s="165"/>
      <c r="H15" s="166"/>
      <c r="I15" s="25"/>
      <c r="J15" s="103"/>
      <c r="K15" s="56"/>
    </row>
    <row r="16" spans="2:11" ht="13.5" thickBot="1">
      <c r="B16" s="26"/>
      <c r="C16" s="160" t="s">
        <v>72</v>
      </c>
      <c r="D16" s="160"/>
      <c r="E16" s="160"/>
      <c r="F16" s="160"/>
      <c r="G16" s="160"/>
      <c r="H16" s="160"/>
      <c r="I16" s="58"/>
      <c r="J16" s="29">
        <f>J14/D6</f>
        <v>79.859999999999985</v>
      </c>
      <c r="K16" s="111">
        <f>J16*(VLOOKUP(OpdateretÅrstal,Prislistetillæg!$A$4:$C$61,3,FALSE)/VLOOKUP(Produktionsår,Prislistetillæg!$A$5:$C$61,3,FALSE))</f>
        <v>91.96864702497615</v>
      </c>
    </row>
    <row r="18" spans="2:11" ht="13.5" thickBot="1"/>
    <row r="19" spans="2:11">
      <c r="B19" s="102"/>
      <c r="C19" s="159" t="str">
        <f>C9</f>
        <v>Gipsloft på skinnesystem med ét lag skinner og ét lag alm. gips.</v>
      </c>
      <c r="D19" s="159"/>
      <c r="E19" s="159"/>
      <c r="F19" s="159"/>
      <c r="G19" s="159"/>
      <c r="H19" s="159"/>
      <c r="I19" s="104">
        <f>Produktionsår</f>
        <v>2017</v>
      </c>
      <c r="J19" s="90"/>
      <c r="K19" s="68">
        <f>OpdateretÅrstal</f>
        <v>2023</v>
      </c>
    </row>
    <row r="20" spans="2:11" ht="13.5" thickBot="1">
      <c r="B20" s="106" t="s">
        <v>36</v>
      </c>
      <c r="C20" s="167" t="s">
        <v>64</v>
      </c>
      <c r="D20" s="168"/>
      <c r="E20" s="168"/>
      <c r="F20" s="168"/>
      <c r="G20" s="168"/>
      <c r="H20" s="169"/>
      <c r="I20" s="105" t="s">
        <v>38</v>
      </c>
      <c r="J20" s="109" t="s">
        <v>66</v>
      </c>
      <c r="K20" s="69" t="s">
        <v>65</v>
      </c>
    </row>
    <row r="21" spans="2:11">
      <c r="B21" s="76" t="str">
        <f>B11</f>
        <v>070303A</v>
      </c>
      <c r="C21" s="153" t="str">
        <f>C11</f>
        <v>Træbeton t.o.m. 600 x 2400 mm, t.o.m. 35 mm tykkelse</v>
      </c>
      <c r="D21" s="154"/>
      <c r="E21" s="154"/>
      <c r="F21" s="154"/>
      <c r="G21" s="154"/>
      <c r="H21" s="155"/>
      <c r="I21" s="81">
        <f>I11</f>
        <v>76.569999999999993</v>
      </c>
      <c r="J21" s="101">
        <f>I21*$D$6</f>
        <v>1914.2499999999998</v>
      </c>
      <c r="K21" s="110">
        <f>J21*(VLOOKUP(OpdateretÅrstal,Prislistetillæg!$A$4:$C$61,3,FALSE)/VLOOKUP(Produktionsår,Prislistetillæg!$A$5:$C$61,3,FALSE))</f>
        <v>2204.4951486045657</v>
      </c>
    </row>
    <row r="22" spans="2:11">
      <c r="B22" s="24" t="s">
        <v>69</v>
      </c>
      <c r="C22" s="172" t="s">
        <v>70</v>
      </c>
      <c r="D22" s="173"/>
      <c r="E22" s="173"/>
      <c r="F22" s="173"/>
      <c r="G22" s="173"/>
      <c r="H22" s="174"/>
      <c r="I22" s="25">
        <v>82.25</v>
      </c>
      <c r="J22" s="34">
        <f>I22</f>
        <v>82.25</v>
      </c>
      <c r="K22" s="67">
        <f>J22*(VLOOKUP(OpdateretÅrstal,Prislistetillæg!$A$4:$C$61,3,FALSE)/VLOOKUP(Produktionsår,Prislistetillæg!$A$5:$C$61,3,FALSE))</f>
        <v>94.721027019838331</v>
      </c>
    </row>
    <row r="23" spans="2:11" ht="26.25" customHeight="1">
      <c r="B23" s="112" t="s">
        <v>73</v>
      </c>
      <c r="C23" s="175" t="s">
        <v>74</v>
      </c>
      <c r="D23" s="176"/>
      <c r="E23" s="176"/>
      <c r="F23" s="176"/>
      <c r="G23" s="176"/>
      <c r="H23" s="177"/>
      <c r="I23" s="25">
        <f>I21*0.07</f>
        <v>5.3598999999999997</v>
      </c>
      <c r="J23" s="34">
        <f>I23*$D$6</f>
        <v>133.9975</v>
      </c>
      <c r="K23" s="67">
        <f>J23*(VLOOKUP(OpdateretÅrstal,Prislistetillæg!$A$4:$C$61,3,FALSE)/VLOOKUP(Produktionsår,Prislistetillæg!$A$5:$C$61,3,FALSE))</f>
        <v>154.31466040231962</v>
      </c>
    </row>
    <row r="24" spans="2:11">
      <c r="B24" s="24"/>
      <c r="C24" s="163"/>
      <c r="D24" s="163"/>
      <c r="E24" s="163"/>
      <c r="F24" s="163"/>
      <c r="G24" s="163"/>
      <c r="H24" s="163"/>
      <c r="I24" s="25"/>
      <c r="J24" s="34"/>
      <c r="K24" s="56"/>
    </row>
    <row r="25" spans="2:11">
      <c r="B25" s="24"/>
      <c r="C25" s="163" t="s">
        <v>71</v>
      </c>
      <c r="D25" s="163"/>
      <c r="E25" s="163"/>
      <c r="F25" s="163"/>
      <c r="G25" s="163"/>
      <c r="H25" s="163"/>
      <c r="I25" s="25"/>
      <c r="J25" s="34">
        <f>SUM(J21:J23)</f>
        <v>2130.4974999999999</v>
      </c>
      <c r="K25" s="67">
        <f>J25*(VLOOKUP(OpdateretÅrstal,Prislistetillæg!$A$4:$C$61,3,FALSE)/VLOOKUP(Produktionsår,Prislistetillæg!$A$5:$C$61,3,FALSE))</f>
        <v>2453.5308360267236</v>
      </c>
    </row>
    <row r="26" spans="2:11">
      <c r="B26" s="24"/>
      <c r="C26" s="164"/>
      <c r="D26" s="165"/>
      <c r="E26" s="165"/>
      <c r="F26" s="165"/>
      <c r="G26" s="165"/>
      <c r="H26" s="166"/>
      <c r="I26" s="25"/>
      <c r="J26" s="57"/>
      <c r="K26" s="56"/>
    </row>
    <row r="27" spans="2:11" ht="13.5" thickBot="1">
      <c r="B27" s="26"/>
      <c r="C27" s="160" t="s">
        <v>72</v>
      </c>
      <c r="D27" s="160"/>
      <c r="E27" s="160"/>
      <c r="F27" s="160"/>
      <c r="G27" s="160"/>
      <c r="H27" s="160"/>
      <c r="I27" s="58"/>
      <c r="J27" s="29">
        <f>J25/D6</f>
        <v>85.219899999999996</v>
      </c>
      <c r="K27" s="111">
        <f>J27*(VLOOKUP(OpdateretÅrstal,Prislistetillæg!$A$4:$C$61,3,FALSE)/VLOOKUP(Produktionsår,Prislistetillæg!$A$5:$C$61,3,FALSE))</f>
        <v>98.141233441068948</v>
      </c>
    </row>
  </sheetData>
  <mergeCells count="21">
    <mergeCell ref="C27:H27"/>
    <mergeCell ref="F6:H6"/>
    <mergeCell ref="C23:H23"/>
    <mergeCell ref="C24:H24"/>
    <mergeCell ref="C25:H25"/>
    <mergeCell ref="C26:H26"/>
    <mergeCell ref="C20:H20"/>
    <mergeCell ref="C21:H21"/>
    <mergeCell ref="C22:H22"/>
    <mergeCell ref="C12:H12"/>
    <mergeCell ref="C14:H14"/>
    <mergeCell ref="C15:H15"/>
    <mergeCell ref="C16:H16"/>
    <mergeCell ref="C13:H13"/>
    <mergeCell ref="C19:H19"/>
    <mergeCell ref="B6:C6"/>
    <mergeCell ref="C10:H10"/>
    <mergeCell ref="C11:H11"/>
    <mergeCell ref="B1:E1"/>
    <mergeCell ref="G1:K1"/>
    <mergeCell ref="C9:H9"/>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Ark5">
    <tabColor rgb="FFFF0000"/>
  </sheetPr>
  <dimension ref="B1:K27"/>
  <sheetViews>
    <sheetView workbookViewId="0">
      <selection activeCell="I22" sqref="I22"/>
    </sheetView>
  </sheetViews>
  <sheetFormatPr defaultRowHeight="12.75"/>
  <cols>
    <col min="9" max="9" width="9.5" bestFit="1" customWidth="1"/>
    <col min="10" max="11" width="12.125" bestFit="1" customWidth="1"/>
  </cols>
  <sheetData>
    <row r="1" spans="2:11" ht="13.5" thickBot="1">
      <c r="B1" s="156" t="s">
        <v>55</v>
      </c>
      <c r="C1" s="157"/>
      <c r="D1" s="157"/>
      <c r="E1" s="157"/>
      <c r="F1" s="70">
        <v>4</v>
      </c>
      <c r="G1" s="158" t="s">
        <v>56</v>
      </c>
      <c r="H1" s="158"/>
      <c r="I1" s="158"/>
      <c r="J1" s="158"/>
      <c r="K1" s="158"/>
    </row>
    <row r="3" spans="2:11">
      <c r="D3" s="66" t="s">
        <v>57</v>
      </c>
      <c r="E3" s="65">
        <v>2017</v>
      </c>
      <c r="F3" t="s">
        <v>58</v>
      </c>
    </row>
    <row r="6" spans="2:11">
      <c r="B6" s="178" t="s">
        <v>59</v>
      </c>
      <c r="C6" s="179"/>
      <c r="D6" s="55">
        <v>50</v>
      </c>
      <c r="E6" s="27" t="s">
        <v>60</v>
      </c>
      <c r="F6" s="161" t="s">
        <v>61</v>
      </c>
      <c r="G6" s="162"/>
      <c r="H6" s="162"/>
      <c r="I6" s="28">
        <v>100</v>
      </c>
      <c r="J6" s="27" t="s">
        <v>62</v>
      </c>
    </row>
    <row r="8" spans="2:11" ht="13.5" thickBot="1"/>
    <row r="9" spans="2:11">
      <c r="B9" s="102"/>
      <c r="C9" s="159" t="s">
        <v>63</v>
      </c>
      <c r="D9" s="159"/>
      <c r="E9" s="159"/>
      <c r="F9" s="159"/>
      <c r="G9" s="159"/>
      <c r="H9" s="159"/>
      <c r="I9" s="104">
        <f>Produktionsår</f>
        <v>2017</v>
      </c>
      <c r="J9" s="107"/>
      <c r="K9" s="99">
        <f>OpdateretÅrstal</f>
        <v>2023</v>
      </c>
    </row>
    <row r="10" spans="2:11" ht="13.5" thickBot="1">
      <c r="B10" s="106" t="s">
        <v>36</v>
      </c>
      <c r="C10" s="167" t="s">
        <v>64</v>
      </c>
      <c r="D10" s="168"/>
      <c r="E10" s="168"/>
      <c r="F10" s="168"/>
      <c r="G10" s="168"/>
      <c r="H10" s="169"/>
      <c r="I10" s="105" t="s">
        <v>65</v>
      </c>
      <c r="J10" s="108" t="s">
        <v>66</v>
      </c>
      <c r="K10" s="100" t="s">
        <v>65</v>
      </c>
    </row>
    <row r="11" spans="2:11" ht="12.75" customHeight="1">
      <c r="B11" s="76" t="s">
        <v>67</v>
      </c>
      <c r="C11" s="153" t="s">
        <v>68</v>
      </c>
      <c r="D11" s="170"/>
      <c r="E11" s="170"/>
      <c r="F11" s="170"/>
      <c r="G11" s="170"/>
      <c r="H11" s="171"/>
      <c r="I11" s="81">
        <v>76.569999999999993</v>
      </c>
      <c r="J11" s="101">
        <f>I11*$D$6</f>
        <v>3828.4999999999995</v>
      </c>
      <c r="K11" s="110">
        <f>J11*(VLOOKUP(OpdateretÅrstal,Prislistetillæg!$A$4:$C$61,3,FALSE)/VLOOKUP(Produktionsår,Prislistetillæg!$A$5:$C$61,3,FALSE))</f>
        <v>4408.9902972091313</v>
      </c>
    </row>
    <row r="12" spans="2:11" ht="12.75" customHeight="1">
      <c r="B12" s="24" t="s">
        <v>69</v>
      </c>
      <c r="C12" s="172" t="s">
        <v>70</v>
      </c>
      <c r="D12" s="173"/>
      <c r="E12" s="173"/>
      <c r="F12" s="173"/>
      <c r="G12" s="173"/>
      <c r="H12" s="174"/>
      <c r="I12" s="25">
        <v>82.25</v>
      </c>
      <c r="J12" s="34">
        <f>I12</f>
        <v>82.25</v>
      </c>
      <c r="K12" s="67">
        <f>J12*(VLOOKUP(OpdateretÅrstal,Prislistetillæg!$A$4:$C$61,3,FALSE)/VLOOKUP(Produktionsår,Prislistetillæg!$A$5:$C$61,3,FALSE))</f>
        <v>94.721027019838331</v>
      </c>
    </row>
    <row r="13" spans="2:11">
      <c r="B13" s="24"/>
      <c r="C13" s="163"/>
      <c r="D13" s="163"/>
      <c r="E13" s="163"/>
      <c r="F13" s="163"/>
      <c r="G13" s="163"/>
      <c r="H13" s="163"/>
      <c r="I13" s="25"/>
      <c r="J13" s="34"/>
      <c r="K13" s="56"/>
    </row>
    <row r="14" spans="2:11">
      <c r="B14" s="24"/>
      <c r="C14" s="163" t="s">
        <v>71</v>
      </c>
      <c r="D14" s="163"/>
      <c r="E14" s="163"/>
      <c r="F14" s="163"/>
      <c r="G14" s="163"/>
      <c r="H14" s="163"/>
      <c r="I14" s="25"/>
      <c r="J14" s="34">
        <f>SUM(J11:J12)</f>
        <v>3910.7499999999995</v>
      </c>
      <c r="K14" s="67">
        <f>J14*(VLOOKUP(OpdateretÅrstal,Prislistetillæg!$A$4:$C$61,3,FALSE)/VLOOKUP(Produktionsår,Prislistetillæg!$A$5:$C$61,3,FALSE))</f>
        <v>4503.7113242289697</v>
      </c>
    </row>
    <row r="15" spans="2:11">
      <c r="B15" s="24"/>
      <c r="C15" s="164"/>
      <c r="D15" s="165"/>
      <c r="E15" s="165"/>
      <c r="F15" s="165"/>
      <c r="G15" s="165"/>
      <c r="H15" s="166"/>
      <c r="I15" s="25"/>
      <c r="J15" s="103"/>
      <c r="K15" s="56"/>
    </row>
    <row r="16" spans="2:11" ht="13.5" thickBot="1">
      <c r="B16" s="26"/>
      <c r="C16" s="160" t="s">
        <v>72</v>
      </c>
      <c r="D16" s="160"/>
      <c r="E16" s="160"/>
      <c r="F16" s="160"/>
      <c r="G16" s="160"/>
      <c r="H16" s="160"/>
      <c r="I16" s="58"/>
      <c r="J16" s="29">
        <f>J14/D6</f>
        <v>78.214999999999989</v>
      </c>
      <c r="K16" s="111">
        <f>J16*(VLOOKUP(OpdateretÅrstal,Prislistetillæg!$A$4:$C$61,3,FALSE)/VLOOKUP(Produktionsår,Prislistetillæg!$A$5:$C$61,3,FALSE))</f>
        <v>90.074226484579384</v>
      </c>
    </row>
    <row r="18" spans="2:11" ht="13.5" thickBot="1"/>
    <row r="19" spans="2:11">
      <c r="B19" s="102"/>
      <c r="C19" s="159" t="str">
        <f>C9</f>
        <v>Gipsloft på skinnesystem med ét lag skinner og ét lag alm. gips.</v>
      </c>
      <c r="D19" s="159"/>
      <c r="E19" s="159"/>
      <c r="F19" s="159"/>
      <c r="G19" s="159"/>
      <c r="H19" s="159"/>
      <c r="I19" s="104">
        <f>Produktionsår</f>
        <v>2017</v>
      </c>
      <c r="J19" s="90"/>
      <c r="K19" s="68">
        <f>OpdateretÅrstal</f>
        <v>2023</v>
      </c>
    </row>
    <row r="20" spans="2:11" ht="13.5" thickBot="1">
      <c r="B20" s="106" t="s">
        <v>36</v>
      </c>
      <c r="C20" s="167" t="s">
        <v>64</v>
      </c>
      <c r="D20" s="168"/>
      <c r="E20" s="168"/>
      <c r="F20" s="168"/>
      <c r="G20" s="168"/>
      <c r="H20" s="169"/>
      <c r="I20" s="105" t="s">
        <v>38</v>
      </c>
      <c r="J20" s="109" t="s">
        <v>66</v>
      </c>
      <c r="K20" s="69" t="s">
        <v>65</v>
      </c>
    </row>
    <row r="21" spans="2:11">
      <c r="B21" s="76" t="str">
        <f>B11</f>
        <v>070303A</v>
      </c>
      <c r="C21" s="153" t="str">
        <f>C11</f>
        <v>Træbeton t.o.m. 600 x 2400 mm, t.o.m. 35 mm tykkelse</v>
      </c>
      <c r="D21" s="154"/>
      <c r="E21" s="154"/>
      <c r="F21" s="154"/>
      <c r="G21" s="154"/>
      <c r="H21" s="155"/>
      <c r="I21" s="81">
        <f>I11</f>
        <v>76.569999999999993</v>
      </c>
      <c r="J21" s="101">
        <f>I21*$D$6</f>
        <v>3828.4999999999995</v>
      </c>
      <c r="K21" s="110">
        <f>J21*(VLOOKUP(OpdateretÅrstal,Prislistetillæg!$A$4:$C$61,3,FALSE)/VLOOKUP(Produktionsår,Prislistetillæg!$A$5:$C$61,3,FALSE))</f>
        <v>4408.9902972091313</v>
      </c>
    </row>
    <row r="22" spans="2:11">
      <c r="B22" s="24" t="s">
        <v>69</v>
      </c>
      <c r="C22" s="172" t="s">
        <v>70</v>
      </c>
      <c r="D22" s="173"/>
      <c r="E22" s="173"/>
      <c r="F22" s="173"/>
      <c r="G22" s="173"/>
      <c r="H22" s="174"/>
      <c r="I22" s="25">
        <v>82.25</v>
      </c>
      <c r="J22" s="34">
        <f>I22</f>
        <v>82.25</v>
      </c>
      <c r="K22" s="67">
        <f>J22*(VLOOKUP(OpdateretÅrstal,Prislistetillæg!$A$4:$C$61,3,FALSE)/VLOOKUP(Produktionsår,Prislistetillæg!$A$5:$C$61,3,FALSE))</f>
        <v>94.721027019838331</v>
      </c>
    </row>
    <row r="23" spans="2:11" ht="26.25" customHeight="1">
      <c r="B23" s="112" t="s">
        <v>73</v>
      </c>
      <c r="C23" s="175" t="s">
        <v>74</v>
      </c>
      <c r="D23" s="176"/>
      <c r="E23" s="176"/>
      <c r="F23" s="176"/>
      <c r="G23" s="176"/>
      <c r="H23" s="177"/>
      <c r="I23" s="25">
        <f>I21*0.07</f>
        <v>5.3598999999999997</v>
      </c>
      <c r="J23" s="34">
        <f>I23*$D$6</f>
        <v>267.995</v>
      </c>
      <c r="K23" s="67">
        <f>J23*(VLOOKUP(OpdateretÅrstal,Prislistetillæg!$A$4:$C$61,3,FALSE)/VLOOKUP(Produktionsår,Prislistetillæg!$A$5:$C$61,3,FALSE))</f>
        <v>308.62932080463924</v>
      </c>
    </row>
    <row r="24" spans="2:11">
      <c r="B24" s="24"/>
      <c r="C24" s="163"/>
      <c r="D24" s="163"/>
      <c r="E24" s="163"/>
      <c r="F24" s="163"/>
      <c r="G24" s="163"/>
      <c r="H24" s="163"/>
      <c r="I24" s="25"/>
      <c r="J24" s="34"/>
      <c r="K24" s="56"/>
    </row>
    <row r="25" spans="2:11">
      <c r="B25" s="24"/>
      <c r="C25" s="163" t="s">
        <v>71</v>
      </c>
      <c r="D25" s="163"/>
      <c r="E25" s="163"/>
      <c r="F25" s="163"/>
      <c r="G25" s="163"/>
      <c r="H25" s="163"/>
      <c r="I25" s="25"/>
      <c r="J25" s="34">
        <f>SUM(J21:J23)</f>
        <v>4178.7449999999999</v>
      </c>
      <c r="K25" s="67">
        <f>J25*(VLOOKUP(OpdateretÅrstal,Prislistetillæg!$A$4:$C$61,3,FALSE)/VLOOKUP(Produktionsår,Prislistetillæg!$A$5:$C$61,3,FALSE))</f>
        <v>4812.3406450336088</v>
      </c>
    </row>
    <row r="26" spans="2:11">
      <c r="B26" s="24"/>
      <c r="C26" s="164"/>
      <c r="D26" s="165"/>
      <c r="E26" s="165"/>
      <c r="F26" s="165"/>
      <c r="G26" s="165"/>
      <c r="H26" s="166"/>
      <c r="I26" s="25"/>
      <c r="J26" s="57"/>
      <c r="K26" s="56"/>
    </row>
    <row r="27" spans="2:11" ht="13.5" thickBot="1">
      <c r="B27" s="26"/>
      <c r="C27" s="160" t="s">
        <v>72</v>
      </c>
      <c r="D27" s="160"/>
      <c r="E27" s="160"/>
      <c r="F27" s="160"/>
      <c r="G27" s="160"/>
      <c r="H27" s="160"/>
      <c r="I27" s="58"/>
      <c r="J27" s="29">
        <f>J25/D6</f>
        <v>83.5749</v>
      </c>
      <c r="K27" s="111">
        <f>J27*(VLOOKUP(OpdateretÅrstal,Prislistetillæg!$A$4:$C$61,3,FALSE)/VLOOKUP(Produktionsår,Prislistetillæg!$A$5:$C$61,3,FALSE))</f>
        <v>96.246812900672182</v>
      </c>
    </row>
  </sheetData>
  <mergeCells count="21">
    <mergeCell ref="C27:H27"/>
    <mergeCell ref="F6:H6"/>
    <mergeCell ref="C23:H23"/>
    <mergeCell ref="C24:H24"/>
    <mergeCell ref="C25:H25"/>
    <mergeCell ref="C26:H26"/>
    <mergeCell ref="C20:H20"/>
    <mergeCell ref="C21:H21"/>
    <mergeCell ref="C22:H22"/>
    <mergeCell ref="C12:H12"/>
    <mergeCell ref="C14:H14"/>
    <mergeCell ref="C15:H15"/>
    <mergeCell ref="C16:H16"/>
    <mergeCell ref="C13:H13"/>
    <mergeCell ref="C19:H19"/>
    <mergeCell ref="B6:C6"/>
    <mergeCell ref="C10:H10"/>
    <mergeCell ref="C11:H11"/>
    <mergeCell ref="B1:E1"/>
    <mergeCell ref="G1:K1"/>
    <mergeCell ref="C9:H9"/>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Ark6">
    <tabColor rgb="FFFF0000"/>
  </sheetPr>
  <dimension ref="B1:K27"/>
  <sheetViews>
    <sheetView workbookViewId="0">
      <selection activeCell="I22" sqref="I22"/>
    </sheetView>
  </sheetViews>
  <sheetFormatPr defaultRowHeight="12.75"/>
  <cols>
    <col min="9" max="9" width="9.5" bestFit="1" customWidth="1"/>
    <col min="10" max="11" width="12.125" bestFit="1" customWidth="1"/>
  </cols>
  <sheetData>
    <row r="1" spans="2:11" ht="13.5" thickBot="1">
      <c r="B1" s="156" t="s">
        <v>55</v>
      </c>
      <c r="C1" s="157"/>
      <c r="D1" s="157"/>
      <c r="E1" s="157"/>
      <c r="F1" s="70">
        <v>5</v>
      </c>
      <c r="G1" s="158" t="s">
        <v>56</v>
      </c>
      <c r="H1" s="158"/>
      <c r="I1" s="158"/>
      <c r="J1" s="158"/>
      <c r="K1" s="158"/>
    </row>
    <row r="3" spans="2:11">
      <c r="D3" s="66" t="s">
        <v>57</v>
      </c>
      <c r="E3" s="65">
        <v>2017</v>
      </c>
      <c r="F3" t="s">
        <v>58</v>
      </c>
    </row>
    <row r="6" spans="2:11">
      <c r="B6" s="178" t="s">
        <v>59</v>
      </c>
      <c r="C6" s="179"/>
      <c r="D6" s="55">
        <v>100</v>
      </c>
      <c r="E6" s="27" t="s">
        <v>60</v>
      </c>
      <c r="F6" s="161" t="s">
        <v>61</v>
      </c>
      <c r="G6" s="162"/>
      <c r="H6" s="162"/>
      <c r="I6" s="28">
        <v>100</v>
      </c>
      <c r="J6" s="27" t="s">
        <v>62</v>
      </c>
    </row>
    <row r="8" spans="2:11" ht="13.5" thickBot="1"/>
    <row r="9" spans="2:11">
      <c r="B9" s="102"/>
      <c r="C9" s="159" t="s">
        <v>63</v>
      </c>
      <c r="D9" s="159"/>
      <c r="E9" s="159"/>
      <c r="F9" s="159"/>
      <c r="G9" s="159"/>
      <c r="H9" s="159"/>
      <c r="I9" s="104">
        <f>Produktionsår</f>
        <v>2017</v>
      </c>
      <c r="J9" s="107"/>
      <c r="K9" s="99">
        <f>OpdateretÅrstal</f>
        <v>2023</v>
      </c>
    </row>
    <row r="10" spans="2:11" ht="13.5" thickBot="1">
      <c r="B10" s="106" t="s">
        <v>36</v>
      </c>
      <c r="C10" s="167" t="s">
        <v>64</v>
      </c>
      <c r="D10" s="168"/>
      <c r="E10" s="168"/>
      <c r="F10" s="168"/>
      <c r="G10" s="168"/>
      <c r="H10" s="169"/>
      <c r="I10" s="105" t="s">
        <v>65</v>
      </c>
      <c r="J10" s="108" t="s">
        <v>66</v>
      </c>
      <c r="K10" s="100" t="s">
        <v>65</v>
      </c>
    </row>
    <row r="11" spans="2:11" ht="12.75" customHeight="1">
      <c r="B11" s="76" t="s">
        <v>67</v>
      </c>
      <c r="C11" s="153" t="s">
        <v>68</v>
      </c>
      <c r="D11" s="170"/>
      <c r="E11" s="170"/>
      <c r="F11" s="170"/>
      <c r="G11" s="170"/>
      <c r="H11" s="171"/>
      <c r="I11" s="81">
        <v>76.569999999999993</v>
      </c>
      <c r="J11" s="101">
        <f>I11*$D$6</f>
        <v>7656.9999999999991</v>
      </c>
      <c r="K11" s="110">
        <f>J11*(VLOOKUP(OpdateretÅrstal,Prislistetillæg!$A$4:$C$61,3,FALSE)/VLOOKUP(Produktionsår,Prislistetillæg!$A$5:$C$61,3,FALSE))</f>
        <v>8817.9805944182626</v>
      </c>
    </row>
    <row r="12" spans="2:11" ht="12.75" customHeight="1">
      <c r="B12" s="24" t="s">
        <v>69</v>
      </c>
      <c r="C12" s="172" t="s">
        <v>70</v>
      </c>
      <c r="D12" s="173"/>
      <c r="E12" s="173"/>
      <c r="F12" s="173"/>
      <c r="G12" s="173"/>
      <c r="H12" s="174"/>
      <c r="I12" s="25">
        <v>82.25</v>
      </c>
      <c r="J12" s="34">
        <f>I12</f>
        <v>82.25</v>
      </c>
      <c r="K12" s="67">
        <f>J12*(VLOOKUP(OpdateretÅrstal,Prislistetillæg!$A$4:$C$61,3,FALSE)/VLOOKUP(Produktionsår,Prislistetillæg!$A$5:$C$61,3,FALSE))</f>
        <v>94.721027019838331</v>
      </c>
    </row>
    <row r="13" spans="2:11">
      <c r="B13" s="24"/>
      <c r="C13" s="163"/>
      <c r="D13" s="163"/>
      <c r="E13" s="163"/>
      <c r="F13" s="163"/>
      <c r="G13" s="163"/>
      <c r="H13" s="163"/>
      <c r="I13" s="25"/>
      <c r="J13" s="34"/>
      <c r="K13" s="56"/>
    </row>
    <row r="14" spans="2:11">
      <c r="B14" s="24"/>
      <c r="C14" s="163" t="s">
        <v>71</v>
      </c>
      <c r="D14" s="163"/>
      <c r="E14" s="163"/>
      <c r="F14" s="163"/>
      <c r="G14" s="163"/>
      <c r="H14" s="163"/>
      <c r="I14" s="25"/>
      <c r="J14" s="34">
        <f>SUM(J11:J12)</f>
        <v>7739.2499999999991</v>
      </c>
      <c r="K14" s="67">
        <f>J14*(VLOOKUP(OpdateretÅrstal,Prislistetillæg!$A$4:$C$61,3,FALSE)/VLOOKUP(Produktionsår,Prislistetillæg!$A$5:$C$61,3,FALSE))</f>
        <v>8912.7016214381001</v>
      </c>
    </row>
    <row r="15" spans="2:11">
      <c r="B15" s="24"/>
      <c r="C15" s="164"/>
      <c r="D15" s="165"/>
      <c r="E15" s="165"/>
      <c r="F15" s="165"/>
      <c r="G15" s="165"/>
      <c r="H15" s="166"/>
      <c r="I15" s="25"/>
      <c r="J15" s="103"/>
      <c r="K15" s="56"/>
    </row>
    <row r="16" spans="2:11" ht="13.5" thickBot="1">
      <c r="B16" s="26"/>
      <c r="C16" s="160" t="s">
        <v>72</v>
      </c>
      <c r="D16" s="160"/>
      <c r="E16" s="160"/>
      <c r="F16" s="160"/>
      <c r="G16" s="160"/>
      <c r="H16" s="160"/>
      <c r="I16" s="58"/>
      <c r="J16" s="29">
        <f>J14/D6</f>
        <v>77.392499999999984</v>
      </c>
      <c r="K16" s="111">
        <f>J16*(VLOOKUP(OpdateretÅrstal,Prislistetillæg!$A$4:$C$61,3,FALSE)/VLOOKUP(Produktionsår,Prislistetillæg!$A$5:$C$61,3,FALSE))</f>
        <v>89.127016214381001</v>
      </c>
    </row>
    <row r="18" spans="2:11" ht="13.5" thickBot="1"/>
    <row r="19" spans="2:11">
      <c r="B19" s="102"/>
      <c r="C19" s="159" t="str">
        <f>C9</f>
        <v>Gipsloft på skinnesystem med ét lag skinner og ét lag alm. gips.</v>
      </c>
      <c r="D19" s="159"/>
      <c r="E19" s="159"/>
      <c r="F19" s="159"/>
      <c r="G19" s="159"/>
      <c r="H19" s="159"/>
      <c r="I19" s="104">
        <f>Produktionsår</f>
        <v>2017</v>
      </c>
      <c r="J19" s="90"/>
      <c r="K19" s="68">
        <f>OpdateretÅrstal</f>
        <v>2023</v>
      </c>
    </row>
    <row r="20" spans="2:11" ht="13.5" thickBot="1">
      <c r="B20" s="106" t="s">
        <v>36</v>
      </c>
      <c r="C20" s="167" t="s">
        <v>64</v>
      </c>
      <c r="D20" s="168"/>
      <c r="E20" s="168"/>
      <c r="F20" s="168"/>
      <c r="G20" s="168"/>
      <c r="H20" s="169"/>
      <c r="I20" s="105" t="s">
        <v>38</v>
      </c>
      <c r="J20" s="109" t="s">
        <v>66</v>
      </c>
      <c r="K20" s="69" t="s">
        <v>65</v>
      </c>
    </row>
    <row r="21" spans="2:11">
      <c r="B21" s="76" t="str">
        <f>B11</f>
        <v>070303A</v>
      </c>
      <c r="C21" s="153" t="str">
        <f>C11</f>
        <v>Træbeton t.o.m. 600 x 2400 mm, t.o.m. 35 mm tykkelse</v>
      </c>
      <c r="D21" s="154"/>
      <c r="E21" s="154"/>
      <c r="F21" s="154"/>
      <c r="G21" s="154"/>
      <c r="H21" s="155"/>
      <c r="I21" s="81">
        <f>I11</f>
        <v>76.569999999999993</v>
      </c>
      <c r="J21" s="101">
        <f>I21*$D$6</f>
        <v>7656.9999999999991</v>
      </c>
      <c r="K21" s="110">
        <f>J21*(VLOOKUP(OpdateretÅrstal,Prislistetillæg!$A$4:$C$61,3,FALSE)/VLOOKUP(Produktionsår,Prislistetillæg!$A$5:$C$61,3,FALSE))</f>
        <v>8817.9805944182626</v>
      </c>
    </row>
    <row r="22" spans="2:11">
      <c r="B22" s="24" t="s">
        <v>69</v>
      </c>
      <c r="C22" s="172" t="s">
        <v>70</v>
      </c>
      <c r="D22" s="173"/>
      <c r="E22" s="173"/>
      <c r="F22" s="173"/>
      <c r="G22" s="173"/>
      <c r="H22" s="174"/>
      <c r="I22" s="25">
        <v>82.25</v>
      </c>
      <c r="J22" s="34">
        <f>I22</f>
        <v>82.25</v>
      </c>
      <c r="K22" s="67">
        <f>J22*(VLOOKUP(OpdateretÅrstal,Prislistetillæg!$A$4:$C$61,3,FALSE)/VLOOKUP(Produktionsår,Prislistetillæg!$A$5:$C$61,3,FALSE))</f>
        <v>94.721027019838331</v>
      </c>
    </row>
    <row r="23" spans="2:11" ht="26.25" customHeight="1">
      <c r="B23" s="112" t="s">
        <v>73</v>
      </c>
      <c r="C23" s="175" t="s">
        <v>74</v>
      </c>
      <c r="D23" s="176"/>
      <c r="E23" s="176"/>
      <c r="F23" s="176"/>
      <c r="G23" s="176"/>
      <c r="H23" s="177"/>
      <c r="I23" s="25">
        <f>I21*0.07</f>
        <v>5.3598999999999997</v>
      </c>
      <c r="J23" s="34">
        <f>I23*$D$6</f>
        <v>535.99</v>
      </c>
      <c r="K23" s="67">
        <f>J23*(VLOOKUP(OpdateretÅrstal,Prislistetillæg!$A$4:$C$61,3,FALSE)/VLOOKUP(Produktionsår,Prislistetillæg!$A$5:$C$61,3,FALSE))</f>
        <v>617.25864160927847</v>
      </c>
    </row>
    <row r="24" spans="2:11">
      <c r="B24" s="24"/>
      <c r="C24" s="163"/>
      <c r="D24" s="163"/>
      <c r="E24" s="163"/>
      <c r="F24" s="163"/>
      <c r="G24" s="163"/>
      <c r="H24" s="163"/>
      <c r="I24" s="25"/>
      <c r="J24" s="34"/>
      <c r="K24" s="56"/>
    </row>
    <row r="25" spans="2:11">
      <c r="B25" s="24"/>
      <c r="C25" s="163" t="s">
        <v>71</v>
      </c>
      <c r="D25" s="163"/>
      <c r="E25" s="163"/>
      <c r="F25" s="163"/>
      <c r="G25" s="163"/>
      <c r="H25" s="163"/>
      <c r="I25" s="25"/>
      <c r="J25" s="34">
        <f>SUM(J21:J23)</f>
        <v>8275.24</v>
      </c>
      <c r="K25" s="67">
        <f>J25*(VLOOKUP(OpdateretÅrstal,Prislistetillæg!$A$4:$C$61,3,FALSE)/VLOOKUP(Produktionsår,Prislistetillæg!$A$5:$C$61,3,FALSE))</f>
        <v>9529.9602630473801</v>
      </c>
    </row>
    <row r="26" spans="2:11">
      <c r="B26" s="24"/>
      <c r="C26" s="164"/>
      <c r="D26" s="165"/>
      <c r="E26" s="165"/>
      <c r="F26" s="165"/>
      <c r="G26" s="165"/>
      <c r="H26" s="166"/>
      <c r="I26" s="25"/>
      <c r="J26" s="57"/>
      <c r="K26" s="56"/>
    </row>
    <row r="27" spans="2:11" ht="13.5" thickBot="1">
      <c r="B27" s="26"/>
      <c r="C27" s="160" t="s">
        <v>72</v>
      </c>
      <c r="D27" s="160"/>
      <c r="E27" s="160"/>
      <c r="F27" s="160"/>
      <c r="G27" s="160"/>
      <c r="H27" s="160"/>
      <c r="I27" s="58"/>
      <c r="J27" s="29">
        <f>J25/D6</f>
        <v>82.752399999999994</v>
      </c>
      <c r="K27" s="111">
        <f>J27*(VLOOKUP(OpdateretÅrstal,Prislistetillæg!$A$4:$C$61,3,FALSE)/VLOOKUP(Produktionsår,Prislistetillæg!$A$5:$C$61,3,FALSE))</f>
        <v>95.299602630473785</v>
      </c>
    </row>
  </sheetData>
  <mergeCells count="21">
    <mergeCell ref="C27:H27"/>
    <mergeCell ref="F6:H6"/>
    <mergeCell ref="C23:H23"/>
    <mergeCell ref="C24:H24"/>
    <mergeCell ref="C25:H25"/>
    <mergeCell ref="C26:H26"/>
    <mergeCell ref="C20:H20"/>
    <mergeCell ref="C21:H21"/>
    <mergeCell ref="C22:H22"/>
    <mergeCell ref="C12:H12"/>
    <mergeCell ref="C14:H14"/>
    <mergeCell ref="C15:H15"/>
    <mergeCell ref="C16:H16"/>
    <mergeCell ref="C13:H13"/>
    <mergeCell ref="C19:H19"/>
    <mergeCell ref="B6:C6"/>
    <mergeCell ref="C10:H10"/>
    <mergeCell ref="C11:H11"/>
    <mergeCell ref="B1:E1"/>
    <mergeCell ref="G1:K1"/>
    <mergeCell ref="C9:H9"/>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Ark7">
    <tabColor rgb="FF00B050"/>
  </sheetPr>
  <dimension ref="B1:K27"/>
  <sheetViews>
    <sheetView workbookViewId="0">
      <selection activeCell="I22" sqref="I22"/>
    </sheetView>
  </sheetViews>
  <sheetFormatPr defaultRowHeight="12.75"/>
  <cols>
    <col min="9" max="9" width="9.5" bestFit="1" customWidth="1"/>
    <col min="10" max="11" width="10.5" bestFit="1" customWidth="1"/>
  </cols>
  <sheetData>
    <row r="1" spans="2:11" ht="13.5" thickBot="1">
      <c r="B1" s="180" t="s">
        <v>55</v>
      </c>
      <c r="C1" s="181"/>
      <c r="D1" s="181"/>
      <c r="E1" s="181"/>
      <c r="F1" s="71">
        <v>6</v>
      </c>
      <c r="G1" s="182" t="s">
        <v>56</v>
      </c>
      <c r="H1" s="182"/>
      <c r="I1" s="182"/>
      <c r="J1" s="182"/>
      <c r="K1" s="182"/>
    </row>
    <row r="3" spans="2:11">
      <c r="D3" s="66" t="s">
        <v>57</v>
      </c>
      <c r="E3" s="65">
        <v>2017</v>
      </c>
      <c r="F3" t="s">
        <v>58</v>
      </c>
    </row>
    <row r="6" spans="2:11">
      <c r="B6" s="178" t="s">
        <v>59</v>
      </c>
      <c r="C6" s="179"/>
      <c r="D6" s="55">
        <v>5</v>
      </c>
      <c r="E6" s="27" t="s">
        <v>60</v>
      </c>
      <c r="F6" s="161" t="s">
        <v>61</v>
      </c>
      <c r="G6" s="162"/>
      <c r="H6" s="162"/>
      <c r="I6" s="28">
        <v>300</v>
      </c>
      <c r="J6" s="27" t="s">
        <v>62</v>
      </c>
    </row>
    <row r="8" spans="2:11" ht="13.5" thickBot="1"/>
    <row r="9" spans="2:11">
      <c r="B9" s="102"/>
      <c r="C9" s="159" t="s">
        <v>63</v>
      </c>
      <c r="D9" s="159"/>
      <c r="E9" s="159"/>
      <c r="F9" s="159"/>
      <c r="G9" s="159"/>
      <c r="H9" s="159"/>
      <c r="I9" s="104">
        <f>Produktionsår</f>
        <v>2017</v>
      </c>
      <c r="J9" s="107"/>
      <c r="K9" s="99">
        <f>OpdateretÅrstal</f>
        <v>2023</v>
      </c>
    </row>
    <row r="10" spans="2:11" ht="13.5" thickBot="1">
      <c r="B10" s="106" t="s">
        <v>36</v>
      </c>
      <c r="C10" s="167" t="s">
        <v>64</v>
      </c>
      <c r="D10" s="168"/>
      <c r="E10" s="168"/>
      <c r="F10" s="168"/>
      <c r="G10" s="168"/>
      <c r="H10" s="169"/>
      <c r="I10" s="105" t="s">
        <v>65</v>
      </c>
      <c r="J10" s="108" t="s">
        <v>66</v>
      </c>
      <c r="K10" s="100" t="s">
        <v>65</v>
      </c>
    </row>
    <row r="11" spans="2:11" ht="12.75" customHeight="1">
      <c r="B11" s="76" t="s">
        <v>75</v>
      </c>
      <c r="C11" s="153" t="s">
        <v>68</v>
      </c>
      <c r="D11" s="170"/>
      <c r="E11" s="170"/>
      <c r="F11" s="170"/>
      <c r="G11" s="170"/>
      <c r="H11" s="171"/>
      <c r="I11" s="81">
        <v>67.459999999999994</v>
      </c>
      <c r="J11" s="101">
        <f>I11*$D$6</f>
        <v>337.29999999999995</v>
      </c>
      <c r="K11" s="110">
        <f>J11*(VLOOKUP(OpdateretÅrstal,Prislistetillæg!$A$4:$C$61,3,FALSE)/VLOOKUP(Produktionsår,Prislistetillæg!$A$5:$C$61,3,FALSE))</f>
        <v>388.44258253849807</v>
      </c>
    </row>
    <row r="12" spans="2:11" ht="12.75" customHeight="1">
      <c r="B12" s="24" t="s">
        <v>69</v>
      </c>
      <c r="C12" s="172" t="s">
        <v>70</v>
      </c>
      <c r="D12" s="173"/>
      <c r="E12" s="173"/>
      <c r="F12" s="173"/>
      <c r="G12" s="173"/>
      <c r="H12" s="174"/>
      <c r="I12" s="25">
        <v>82.25</v>
      </c>
      <c r="J12" s="34">
        <f>I12</f>
        <v>82.25</v>
      </c>
      <c r="K12" s="67">
        <f>J12*(VLOOKUP(OpdateretÅrstal,Prislistetillæg!$A$4:$C$61,3,FALSE)/VLOOKUP(Produktionsår,Prislistetillæg!$A$5:$C$61,3,FALSE))</f>
        <v>94.721027019838331</v>
      </c>
    </row>
    <row r="13" spans="2:11" ht="12.75" customHeight="1">
      <c r="B13" s="24"/>
      <c r="C13" s="186"/>
      <c r="D13" s="187"/>
      <c r="E13" s="187"/>
      <c r="F13" s="187"/>
      <c r="G13" s="187"/>
      <c r="H13" s="188"/>
      <c r="I13" s="25"/>
      <c r="J13" s="34"/>
      <c r="K13" s="56"/>
    </row>
    <row r="14" spans="2:11" ht="12.75" customHeight="1">
      <c r="B14" s="24"/>
      <c r="C14" s="186" t="s">
        <v>71</v>
      </c>
      <c r="D14" s="187"/>
      <c r="E14" s="187"/>
      <c r="F14" s="187"/>
      <c r="G14" s="187"/>
      <c r="H14" s="188"/>
      <c r="I14" s="25"/>
      <c r="J14" s="34">
        <f>SUM(J11:J12)</f>
        <v>419.54999999999995</v>
      </c>
      <c r="K14" s="67">
        <f>J14*(VLOOKUP(OpdateretÅrstal,Prislistetillæg!$A$4:$C$61,3,FALSE)/VLOOKUP(Produktionsår,Prislistetillæg!$A$5:$C$61,3,FALSE))</f>
        <v>483.16360955833642</v>
      </c>
    </row>
    <row r="15" spans="2:11" ht="12.75" customHeight="1">
      <c r="B15" s="24"/>
      <c r="C15" s="164"/>
      <c r="D15" s="165"/>
      <c r="E15" s="165"/>
      <c r="F15" s="165"/>
      <c r="G15" s="165"/>
      <c r="H15" s="166"/>
      <c r="I15" s="25"/>
      <c r="J15" s="103"/>
      <c r="K15" s="56"/>
    </row>
    <row r="16" spans="2:11" ht="12.75" customHeight="1" thickBot="1">
      <c r="B16" s="26"/>
      <c r="C16" s="183" t="s">
        <v>72</v>
      </c>
      <c r="D16" s="184"/>
      <c r="E16" s="184"/>
      <c r="F16" s="184"/>
      <c r="G16" s="184"/>
      <c r="H16" s="185"/>
      <c r="I16" s="58"/>
      <c r="J16" s="29">
        <f>J14/D6</f>
        <v>83.91</v>
      </c>
      <c r="K16" s="111">
        <f>J16*(VLOOKUP(OpdateretÅrstal,Prislistetillæg!$A$4:$C$61,3,FALSE)/VLOOKUP(Produktionsår,Prislistetillæg!$A$5:$C$61,3,FALSE))</f>
        <v>96.632721911667289</v>
      </c>
    </row>
    <row r="17" spans="2:11" ht="12.75" customHeight="1"/>
    <row r="18" spans="2:11" ht="13.5" thickBot="1"/>
    <row r="19" spans="2:11">
      <c r="B19" s="102"/>
      <c r="C19" s="159" t="str">
        <f>C9</f>
        <v>Gipsloft på skinnesystem med ét lag skinner og ét lag alm. gips.</v>
      </c>
      <c r="D19" s="159"/>
      <c r="E19" s="159"/>
      <c r="F19" s="159"/>
      <c r="G19" s="159"/>
      <c r="H19" s="159"/>
      <c r="I19" s="104">
        <f>Produktionsår</f>
        <v>2017</v>
      </c>
      <c r="J19" s="90"/>
      <c r="K19" s="68">
        <f>OpdateretÅrstal</f>
        <v>2023</v>
      </c>
    </row>
    <row r="20" spans="2:11" ht="13.5" thickBot="1">
      <c r="B20" s="106" t="s">
        <v>36</v>
      </c>
      <c r="C20" s="167" t="s">
        <v>64</v>
      </c>
      <c r="D20" s="168"/>
      <c r="E20" s="168"/>
      <c r="F20" s="168"/>
      <c r="G20" s="168"/>
      <c r="H20" s="169"/>
      <c r="I20" s="105" t="s">
        <v>38</v>
      </c>
      <c r="J20" s="109" t="s">
        <v>66</v>
      </c>
      <c r="K20" s="69" t="s">
        <v>65</v>
      </c>
    </row>
    <row r="21" spans="2:11">
      <c r="B21" s="76" t="str">
        <f>B11</f>
        <v>070303B</v>
      </c>
      <c r="C21" s="153" t="str">
        <f>C11</f>
        <v>Træbeton t.o.m. 600 x 2400 mm, t.o.m. 35 mm tykkelse</v>
      </c>
      <c r="D21" s="154"/>
      <c r="E21" s="154"/>
      <c r="F21" s="154"/>
      <c r="G21" s="154"/>
      <c r="H21" s="155"/>
      <c r="I21" s="81">
        <f>I11</f>
        <v>67.459999999999994</v>
      </c>
      <c r="J21" s="101">
        <f>I21*$D$6</f>
        <v>337.29999999999995</v>
      </c>
      <c r="K21" s="110">
        <f>J21*(VLOOKUP(OpdateretÅrstal,Prislistetillæg!$A$4:$C$61,3,FALSE)/VLOOKUP(Produktionsår,Prislistetillæg!$A$5:$C$61,3,FALSE))</f>
        <v>388.44258253849807</v>
      </c>
    </row>
    <row r="22" spans="2:11">
      <c r="B22" s="24" t="s">
        <v>69</v>
      </c>
      <c r="C22" s="172" t="s">
        <v>70</v>
      </c>
      <c r="D22" s="173"/>
      <c r="E22" s="173"/>
      <c r="F22" s="173"/>
      <c r="G22" s="173"/>
      <c r="H22" s="174"/>
      <c r="I22" s="25">
        <v>82.25</v>
      </c>
      <c r="J22" s="34">
        <f>I22</f>
        <v>82.25</v>
      </c>
      <c r="K22" s="67">
        <f>J22*(VLOOKUP(OpdateretÅrstal,Prislistetillæg!$A$4:$C$61,3,FALSE)/VLOOKUP(Produktionsår,Prislistetillæg!$A$5:$C$61,3,FALSE))</f>
        <v>94.721027019838331</v>
      </c>
    </row>
    <row r="23" spans="2:11" ht="26.25" customHeight="1">
      <c r="B23" s="112" t="s">
        <v>73</v>
      </c>
      <c r="C23" s="175" t="s">
        <v>74</v>
      </c>
      <c r="D23" s="176"/>
      <c r="E23" s="176"/>
      <c r="F23" s="176"/>
      <c r="G23" s="176"/>
      <c r="H23" s="177"/>
      <c r="I23" s="25">
        <f>I21*0.07</f>
        <v>4.7222</v>
      </c>
      <c r="J23" s="34">
        <f>I23*$D$6</f>
        <v>23.611000000000001</v>
      </c>
      <c r="K23" s="67">
        <f>J23*(VLOOKUP(OpdateretÅrstal,Prislistetillæg!$A$4:$C$61,3,FALSE)/VLOOKUP(Produktionsår,Prislistetillæg!$A$5:$C$61,3,FALSE))</f>
        <v>27.190980777694868</v>
      </c>
    </row>
    <row r="24" spans="2:11">
      <c r="B24" s="24"/>
      <c r="C24" s="186"/>
      <c r="D24" s="187"/>
      <c r="E24" s="187"/>
      <c r="F24" s="187"/>
      <c r="G24" s="187"/>
      <c r="H24" s="188"/>
      <c r="I24" s="25"/>
      <c r="J24" s="34"/>
      <c r="K24" s="56"/>
    </row>
    <row r="25" spans="2:11">
      <c r="B25" s="24"/>
      <c r="C25" s="186" t="s">
        <v>71</v>
      </c>
      <c r="D25" s="187"/>
      <c r="E25" s="187"/>
      <c r="F25" s="187"/>
      <c r="G25" s="187"/>
      <c r="H25" s="188"/>
      <c r="I25" s="25"/>
      <c r="J25" s="34">
        <f>SUM(J21:J23)</f>
        <v>443.16099999999994</v>
      </c>
      <c r="K25" s="67">
        <f>J25*(VLOOKUP(OpdateretÅrstal,Prislistetillæg!$A$4:$C$61,3,FALSE)/VLOOKUP(Produktionsår,Prislistetillæg!$A$5:$C$61,3,FALSE))</f>
        <v>510.35459033603126</v>
      </c>
    </row>
    <row r="26" spans="2:11">
      <c r="B26" s="24"/>
      <c r="C26" s="164"/>
      <c r="D26" s="165"/>
      <c r="E26" s="165"/>
      <c r="F26" s="165"/>
      <c r="G26" s="165"/>
      <c r="H26" s="166"/>
      <c r="I26" s="25"/>
      <c r="J26" s="57"/>
      <c r="K26" s="56"/>
    </row>
    <row r="27" spans="2:11" ht="13.5" thickBot="1">
      <c r="B27" s="26"/>
      <c r="C27" s="183" t="s">
        <v>72</v>
      </c>
      <c r="D27" s="184"/>
      <c r="E27" s="184"/>
      <c r="F27" s="184"/>
      <c r="G27" s="184"/>
      <c r="H27" s="185"/>
      <c r="I27" s="58"/>
      <c r="J27" s="29">
        <f>J25/D6</f>
        <v>88.632199999999983</v>
      </c>
      <c r="K27" s="111">
        <f>J27*(VLOOKUP(OpdateretÅrstal,Prislistetillæg!$A$4:$C$61,3,FALSE)/VLOOKUP(Produktionsår,Prislistetillæg!$A$5:$C$61,3,FALSE))</f>
        <v>102.07091806720625</v>
      </c>
    </row>
  </sheetData>
  <mergeCells count="21">
    <mergeCell ref="C27:H27"/>
    <mergeCell ref="F6:H6"/>
    <mergeCell ref="C23:H23"/>
    <mergeCell ref="C24:H24"/>
    <mergeCell ref="C25:H25"/>
    <mergeCell ref="C26:H26"/>
    <mergeCell ref="C20:H20"/>
    <mergeCell ref="C21:H21"/>
    <mergeCell ref="C22:H22"/>
    <mergeCell ref="C12:H12"/>
    <mergeCell ref="C14:H14"/>
    <mergeCell ref="C15:H15"/>
    <mergeCell ref="C16:H16"/>
    <mergeCell ref="C13:H13"/>
    <mergeCell ref="C19:H19"/>
    <mergeCell ref="B6:C6"/>
    <mergeCell ref="C10:H10"/>
    <mergeCell ref="C11:H11"/>
    <mergeCell ref="B1:E1"/>
    <mergeCell ref="G1:K1"/>
    <mergeCell ref="C9:H9"/>
  </mergeCells>
  <pageMargins left="0.7" right="0.7" top="0.75" bottom="0.75"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Ark8">
    <tabColor rgb="FF00B050"/>
  </sheetPr>
  <dimension ref="B1:K27"/>
  <sheetViews>
    <sheetView workbookViewId="0">
      <selection activeCell="I22" sqref="I22"/>
    </sheetView>
  </sheetViews>
  <sheetFormatPr defaultRowHeight="12.75"/>
  <cols>
    <col min="9" max="9" width="9.5" bestFit="1" customWidth="1"/>
    <col min="10" max="11" width="12.125" bestFit="1" customWidth="1"/>
  </cols>
  <sheetData>
    <row r="1" spans="2:11" ht="13.5" thickBot="1">
      <c r="B1" s="180" t="s">
        <v>55</v>
      </c>
      <c r="C1" s="181"/>
      <c r="D1" s="181"/>
      <c r="E1" s="181"/>
      <c r="F1" s="71">
        <v>7</v>
      </c>
      <c r="G1" s="182" t="s">
        <v>56</v>
      </c>
      <c r="H1" s="182"/>
      <c r="I1" s="182"/>
      <c r="J1" s="182"/>
      <c r="K1" s="182"/>
    </row>
    <row r="3" spans="2:11">
      <c r="D3" s="66" t="s">
        <v>57</v>
      </c>
      <c r="E3" s="65">
        <v>2017</v>
      </c>
      <c r="F3" t="s">
        <v>58</v>
      </c>
    </row>
    <row r="6" spans="2:11">
      <c r="B6" s="178" t="s">
        <v>59</v>
      </c>
      <c r="C6" s="179"/>
      <c r="D6" s="55">
        <v>15</v>
      </c>
      <c r="E6" s="27" t="s">
        <v>60</v>
      </c>
      <c r="F6" s="161" t="s">
        <v>61</v>
      </c>
      <c r="G6" s="162"/>
      <c r="H6" s="162"/>
      <c r="I6" s="28">
        <v>300</v>
      </c>
      <c r="J6" s="27" t="s">
        <v>62</v>
      </c>
    </row>
    <row r="8" spans="2:11" ht="13.5" thickBot="1"/>
    <row r="9" spans="2:11">
      <c r="B9" s="102"/>
      <c r="C9" s="159" t="s">
        <v>63</v>
      </c>
      <c r="D9" s="159"/>
      <c r="E9" s="159"/>
      <c r="F9" s="159"/>
      <c r="G9" s="159"/>
      <c r="H9" s="159"/>
      <c r="I9" s="104">
        <f>Produktionsår</f>
        <v>2017</v>
      </c>
      <c r="J9" s="107"/>
      <c r="K9" s="99">
        <f>OpdateretÅrstal</f>
        <v>2023</v>
      </c>
    </row>
    <row r="10" spans="2:11" ht="13.5" thickBot="1">
      <c r="B10" s="106" t="s">
        <v>36</v>
      </c>
      <c r="C10" s="167" t="s">
        <v>64</v>
      </c>
      <c r="D10" s="168"/>
      <c r="E10" s="168"/>
      <c r="F10" s="168"/>
      <c r="G10" s="168"/>
      <c r="H10" s="169"/>
      <c r="I10" s="105" t="s">
        <v>65</v>
      </c>
      <c r="J10" s="108" t="s">
        <v>66</v>
      </c>
      <c r="K10" s="100" t="s">
        <v>65</v>
      </c>
    </row>
    <row r="11" spans="2:11" ht="12.75" customHeight="1">
      <c r="B11" s="76" t="s">
        <v>75</v>
      </c>
      <c r="C11" s="153" t="s">
        <v>68</v>
      </c>
      <c r="D11" s="170"/>
      <c r="E11" s="170"/>
      <c r="F11" s="170"/>
      <c r="G11" s="170"/>
      <c r="H11" s="171"/>
      <c r="I11" s="81">
        <v>67.459999999999994</v>
      </c>
      <c r="J11" s="101">
        <f>I11*$D$6</f>
        <v>1011.8999999999999</v>
      </c>
      <c r="K11" s="110">
        <f>J11*(VLOOKUP(OpdateretÅrstal,Prislistetillæg!$A$4:$C$61,3,FALSE)/VLOOKUP(Produktionsår,Prislistetillæg!$A$5:$C$61,3,FALSE))</f>
        <v>1165.3277476154942</v>
      </c>
    </row>
    <row r="12" spans="2:11" ht="12.75" customHeight="1">
      <c r="B12" s="24" t="s">
        <v>69</v>
      </c>
      <c r="C12" s="172" t="s">
        <v>70</v>
      </c>
      <c r="D12" s="173"/>
      <c r="E12" s="173"/>
      <c r="F12" s="173"/>
      <c r="G12" s="173"/>
      <c r="H12" s="174"/>
      <c r="I12" s="25">
        <v>82.25</v>
      </c>
      <c r="J12" s="34">
        <f>I12</f>
        <v>82.25</v>
      </c>
      <c r="K12" s="67">
        <f>J12*(VLOOKUP(OpdateretÅrstal,Prislistetillæg!$A$4:$C$61,3,FALSE)/VLOOKUP(Produktionsår,Prislistetillæg!$A$5:$C$61,3,FALSE))</f>
        <v>94.721027019838331</v>
      </c>
    </row>
    <row r="13" spans="2:11" ht="12.75" customHeight="1">
      <c r="B13" s="24"/>
      <c r="C13" s="163"/>
      <c r="D13" s="163"/>
      <c r="E13" s="163"/>
      <c r="F13" s="163"/>
      <c r="G13" s="163"/>
      <c r="H13" s="163"/>
      <c r="I13" s="25"/>
      <c r="J13" s="34"/>
      <c r="K13" s="56"/>
    </row>
    <row r="14" spans="2:11" ht="12.75" customHeight="1">
      <c r="B14" s="24"/>
      <c r="C14" s="163" t="s">
        <v>71</v>
      </c>
      <c r="D14" s="163"/>
      <c r="E14" s="163"/>
      <c r="F14" s="163"/>
      <c r="G14" s="163"/>
      <c r="H14" s="163"/>
      <c r="I14" s="25"/>
      <c r="J14" s="34">
        <f>SUM(J11:J12)</f>
        <v>1094.1499999999999</v>
      </c>
      <c r="K14" s="67">
        <f>J14*(VLOOKUP(OpdateretÅrstal,Prislistetillæg!$A$4:$C$61,3,FALSE)/VLOOKUP(Produktionsår,Prislistetillæg!$A$5:$C$61,3,FALSE))</f>
        <v>1260.0487746353326</v>
      </c>
    </row>
    <row r="15" spans="2:11" ht="12.75" customHeight="1">
      <c r="B15" s="24"/>
      <c r="C15" s="164"/>
      <c r="D15" s="165"/>
      <c r="E15" s="165"/>
      <c r="F15" s="165"/>
      <c r="G15" s="165"/>
      <c r="H15" s="166"/>
      <c r="I15" s="25"/>
      <c r="J15" s="103"/>
      <c r="K15" s="56"/>
    </row>
    <row r="16" spans="2:11" ht="12.75" customHeight="1" thickBot="1">
      <c r="B16" s="26"/>
      <c r="C16" s="160" t="s">
        <v>72</v>
      </c>
      <c r="D16" s="160"/>
      <c r="E16" s="160"/>
      <c r="F16" s="160"/>
      <c r="G16" s="160"/>
      <c r="H16" s="160"/>
      <c r="I16" s="58"/>
      <c r="J16" s="29">
        <f>J14/D6</f>
        <v>72.943333333333328</v>
      </c>
      <c r="K16" s="111">
        <f>J16*(VLOOKUP(OpdateretÅrstal,Prislistetillæg!$A$4:$C$61,3,FALSE)/VLOOKUP(Produktionsår,Prislistetillæg!$A$5:$C$61,3,FALSE))</f>
        <v>84.003251642355508</v>
      </c>
    </row>
    <row r="17" spans="2:11" ht="12.75" customHeight="1"/>
    <row r="18" spans="2:11" ht="13.5" thickBot="1"/>
    <row r="19" spans="2:11">
      <c r="B19" s="102"/>
      <c r="C19" s="159" t="str">
        <f>C9</f>
        <v>Gipsloft på skinnesystem med ét lag skinner og ét lag alm. gips.</v>
      </c>
      <c r="D19" s="159"/>
      <c r="E19" s="159"/>
      <c r="F19" s="159"/>
      <c r="G19" s="159"/>
      <c r="H19" s="159"/>
      <c r="I19" s="104">
        <f>Produktionsår</f>
        <v>2017</v>
      </c>
      <c r="J19" s="90"/>
      <c r="K19" s="68">
        <f>OpdateretÅrstal</f>
        <v>2023</v>
      </c>
    </row>
    <row r="20" spans="2:11" ht="13.5" thickBot="1">
      <c r="B20" s="106" t="s">
        <v>36</v>
      </c>
      <c r="C20" s="167" t="s">
        <v>64</v>
      </c>
      <c r="D20" s="168"/>
      <c r="E20" s="168"/>
      <c r="F20" s="168"/>
      <c r="G20" s="168"/>
      <c r="H20" s="169"/>
      <c r="I20" s="105" t="s">
        <v>38</v>
      </c>
      <c r="J20" s="109" t="s">
        <v>66</v>
      </c>
      <c r="K20" s="69" t="s">
        <v>65</v>
      </c>
    </row>
    <row r="21" spans="2:11">
      <c r="B21" s="76" t="str">
        <f>B11</f>
        <v>070303B</v>
      </c>
      <c r="C21" s="153" t="str">
        <f>C11</f>
        <v>Træbeton t.o.m. 600 x 2400 mm, t.o.m. 35 mm tykkelse</v>
      </c>
      <c r="D21" s="154"/>
      <c r="E21" s="154"/>
      <c r="F21" s="154"/>
      <c r="G21" s="154"/>
      <c r="H21" s="155"/>
      <c r="I21" s="81">
        <f>I11</f>
        <v>67.459999999999994</v>
      </c>
      <c r="J21" s="101">
        <f>I21*$D$6</f>
        <v>1011.8999999999999</v>
      </c>
      <c r="K21" s="110">
        <f>J21*(VLOOKUP(OpdateretÅrstal,Prislistetillæg!$A$4:$C$61,3,FALSE)/VLOOKUP(Produktionsår,Prislistetillæg!$A$5:$C$61,3,FALSE))</f>
        <v>1165.3277476154942</v>
      </c>
    </row>
    <row r="22" spans="2:11">
      <c r="B22" s="24" t="s">
        <v>69</v>
      </c>
      <c r="C22" s="172" t="s">
        <v>70</v>
      </c>
      <c r="D22" s="173"/>
      <c r="E22" s="173"/>
      <c r="F22" s="173"/>
      <c r="G22" s="173"/>
      <c r="H22" s="174"/>
      <c r="I22" s="25">
        <v>82.25</v>
      </c>
      <c r="J22" s="34">
        <f>I22</f>
        <v>82.25</v>
      </c>
      <c r="K22" s="67">
        <f>J22*(VLOOKUP(OpdateretÅrstal,Prislistetillæg!$A$4:$C$61,3,FALSE)/VLOOKUP(Produktionsår,Prislistetillæg!$A$5:$C$61,3,FALSE))</f>
        <v>94.721027019838331</v>
      </c>
    </row>
    <row r="23" spans="2:11" ht="26.25" customHeight="1">
      <c r="B23" s="112" t="s">
        <v>73</v>
      </c>
      <c r="C23" s="175" t="s">
        <v>74</v>
      </c>
      <c r="D23" s="176"/>
      <c r="E23" s="176"/>
      <c r="F23" s="176"/>
      <c r="G23" s="176"/>
      <c r="H23" s="177"/>
      <c r="I23" s="25">
        <f>I21*0.07</f>
        <v>4.7222</v>
      </c>
      <c r="J23" s="34">
        <f>I23*$D$6</f>
        <v>70.832999999999998</v>
      </c>
      <c r="K23" s="67">
        <f>J23*(VLOOKUP(OpdateretÅrstal,Prislistetillæg!$A$4:$C$61,3,FALSE)/VLOOKUP(Produktionsår,Prislistetillæg!$A$5:$C$61,3,FALSE))</f>
        <v>81.572942333084598</v>
      </c>
    </row>
    <row r="24" spans="2:11">
      <c r="B24" s="24"/>
      <c r="C24" s="163"/>
      <c r="D24" s="163"/>
      <c r="E24" s="163"/>
      <c r="F24" s="163"/>
      <c r="G24" s="163"/>
      <c r="H24" s="163"/>
      <c r="I24" s="25"/>
      <c r="J24" s="34"/>
      <c r="K24" s="56"/>
    </row>
    <row r="25" spans="2:11">
      <c r="B25" s="24"/>
      <c r="C25" s="163" t="s">
        <v>71</v>
      </c>
      <c r="D25" s="163"/>
      <c r="E25" s="163"/>
      <c r="F25" s="163"/>
      <c r="G25" s="163"/>
      <c r="H25" s="163"/>
      <c r="I25" s="25"/>
      <c r="J25" s="34">
        <f>SUM(J21:J23)</f>
        <v>1164.9829999999999</v>
      </c>
      <c r="K25" s="67">
        <f>J25*(VLOOKUP(OpdateretÅrstal,Prislistetillæg!$A$4:$C$61,3,FALSE)/VLOOKUP(Produktionsår,Prislistetillæg!$A$5:$C$61,3,FALSE))</f>
        <v>1341.6217169684173</v>
      </c>
    </row>
    <row r="26" spans="2:11">
      <c r="B26" s="24"/>
      <c r="C26" s="164"/>
      <c r="D26" s="165"/>
      <c r="E26" s="165"/>
      <c r="F26" s="165"/>
      <c r="G26" s="165"/>
      <c r="H26" s="166"/>
      <c r="I26" s="25"/>
      <c r="J26" s="57"/>
      <c r="K26" s="56"/>
    </row>
    <row r="27" spans="2:11" ht="13.5" thickBot="1">
      <c r="B27" s="26"/>
      <c r="C27" s="160" t="s">
        <v>72</v>
      </c>
      <c r="D27" s="160"/>
      <c r="E27" s="160"/>
      <c r="F27" s="160"/>
      <c r="G27" s="160"/>
      <c r="H27" s="160"/>
      <c r="I27" s="58"/>
      <c r="J27" s="29">
        <f>J25/D6</f>
        <v>77.665533333333329</v>
      </c>
      <c r="K27" s="111">
        <f>J27*(VLOOKUP(OpdateretÅrstal,Prislistetillæg!$A$4:$C$61,3,FALSE)/VLOOKUP(Produktionsår,Prislistetillæg!$A$5:$C$61,3,FALSE))</f>
        <v>89.441447797894483</v>
      </c>
    </row>
  </sheetData>
  <mergeCells count="21">
    <mergeCell ref="C27:H27"/>
    <mergeCell ref="F6:H6"/>
    <mergeCell ref="C23:H23"/>
    <mergeCell ref="C24:H24"/>
    <mergeCell ref="C25:H25"/>
    <mergeCell ref="C26:H26"/>
    <mergeCell ref="C20:H20"/>
    <mergeCell ref="C21:H21"/>
    <mergeCell ref="C22:H22"/>
    <mergeCell ref="C12:H12"/>
    <mergeCell ref="C14:H14"/>
    <mergeCell ref="C15:H15"/>
    <mergeCell ref="C16:H16"/>
    <mergeCell ref="C13:H13"/>
    <mergeCell ref="C19:H19"/>
    <mergeCell ref="B6:C6"/>
    <mergeCell ref="C10:H10"/>
    <mergeCell ref="C11:H11"/>
    <mergeCell ref="B1:E1"/>
    <mergeCell ref="G1:K1"/>
    <mergeCell ref="C9:H9"/>
  </mergeCells>
  <pageMargins left="0.7" right="0.7" top="0.75" bottom="0.75"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Ark9">
    <tabColor rgb="FF00B050"/>
  </sheetPr>
  <dimension ref="B1:K27"/>
  <sheetViews>
    <sheetView workbookViewId="0">
      <selection activeCell="I22" sqref="I22"/>
    </sheetView>
  </sheetViews>
  <sheetFormatPr defaultRowHeight="12.75"/>
  <cols>
    <col min="9" max="9" width="9.5" bestFit="1" customWidth="1"/>
    <col min="10" max="11" width="12.125" bestFit="1" customWidth="1"/>
  </cols>
  <sheetData>
    <row r="1" spans="2:11" ht="13.5" thickBot="1">
      <c r="B1" s="180" t="s">
        <v>55</v>
      </c>
      <c r="C1" s="181"/>
      <c r="D1" s="181"/>
      <c r="E1" s="181"/>
      <c r="F1" s="71">
        <v>8</v>
      </c>
      <c r="G1" s="182" t="s">
        <v>56</v>
      </c>
      <c r="H1" s="182"/>
      <c r="I1" s="182"/>
      <c r="J1" s="182"/>
      <c r="K1" s="182"/>
    </row>
    <row r="3" spans="2:11">
      <c r="D3" s="66" t="s">
        <v>57</v>
      </c>
      <c r="E3" s="65">
        <v>2017</v>
      </c>
      <c r="F3" t="s">
        <v>58</v>
      </c>
    </row>
    <row r="6" spans="2:11">
      <c r="B6" s="178" t="s">
        <v>59</v>
      </c>
      <c r="C6" s="179"/>
      <c r="D6" s="55">
        <v>25</v>
      </c>
      <c r="E6" s="27" t="s">
        <v>60</v>
      </c>
      <c r="F6" s="161" t="s">
        <v>61</v>
      </c>
      <c r="G6" s="162"/>
      <c r="H6" s="162"/>
      <c r="I6" s="28">
        <v>300</v>
      </c>
      <c r="J6" s="27" t="s">
        <v>62</v>
      </c>
    </row>
    <row r="8" spans="2:11" ht="13.5" thickBot="1"/>
    <row r="9" spans="2:11">
      <c r="B9" s="102"/>
      <c r="C9" s="159" t="s">
        <v>63</v>
      </c>
      <c r="D9" s="159"/>
      <c r="E9" s="159"/>
      <c r="F9" s="159"/>
      <c r="G9" s="159"/>
      <c r="H9" s="159"/>
      <c r="I9" s="104">
        <f>Produktionsår</f>
        <v>2017</v>
      </c>
      <c r="J9" s="107"/>
      <c r="K9" s="99">
        <f>OpdateretÅrstal</f>
        <v>2023</v>
      </c>
    </row>
    <row r="10" spans="2:11" ht="13.5" thickBot="1">
      <c r="B10" s="106" t="s">
        <v>36</v>
      </c>
      <c r="C10" s="167" t="s">
        <v>64</v>
      </c>
      <c r="D10" s="168"/>
      <c r="E10" s="168"/>
      <c r="F10" s="168"/>
      <c r="G10" s="168"/>
      <c r="H10" s="169"/>
      <c r="I10" s="105" t="s">
        <v>65</v>
      </c>
      <c r="J10" s="108" t="s">
        <v>66</v>
      </c>
      <c r="K10" s="100" t="s">
        <v>65</v>
      </c>
    </row>
    <row r="11" spans="2:11" ht="12.75" customHeight="1">
      <c r="B11" s="76" t="s">
        <v>75</v>
      </c>
      <c r="C11" s="153" t="s">
        <v>68</v>
      </c>
      <c r="D11" s="170"/>
      <c r="E11" s="170"/>
      <c r="F11" s="170"/>
      <c r="G11" s="170"/>
      <c r="H11" s="171"/>
      <c r="I11" s="81">
        <v>67.459999999999994</v>
      </c>
      <c r="J11" s="101">
        <f>I11*$D$6</f>
        <v>1686.4999999999998</v>
      </c>
      <c r="K11" s="110">
        <f>J11*(VLOOKUP(OpdateretÅrstal,Prislistetillæg!$A$4:$C$61,3,FALSE)/VLOOKUP(Produktionsår,Prislistetillæg!$A$5:$C$61,3,FALSE))</f>
        <v>1942.2129126924904</v>
      </c>
    </row>
    <row r="12" spans="2:11" ht="12.75" customHeight="1">
      <c r="B12" s="24" t="s">
        <v>69</v>
      </c>
      <c r="C12" s="172" t="s">
        <v>70</v>
      </c>
      <c r="D12" s="173"/>
      <c r="E12" s="173"/>
      <c r="F12" s="173"/>
      <c r="G12" s="173"/>
      <c r="H12" s="174"/>
      <c r="I12" s="25">
        <v>82.25</v>
      </c>
      <c r="J12" s="34">
        <f>I12</f>
        <v>82.25</v>
      </c>
      <c r="K12" s="67">
        <f>J12*(VLOOKUP(OpdateretÅrstal,Prislistetillæg!$A$4:$C$61,3,FALSE)/VLOOKUP(Produktionsår,Prislistetillæg!$A$5:$C$61,3,FALSE))</f>
        <v>94.721027019838331</v>
      </c>
    </row>
    <row r="13" spans="2:11">
      <c r="B13" s="24"/>
      <c r="C13" s="163"/>
      <c r="D13" s="163"/>
      <c r="E13" s="163"/>
      <c r="F13" s="163"/>
      <c r="G13" s="163"/>
      <c r="H13" s="163"/>
      <c r="I13" s="25"/>
      <c r="J13" s="34"/>
      <c r="K13" s="56"/>
    </row>
    <row r="14" spans="2:11">
      <c r="B14" s="24"/>
      <c r="C14" s="163" t="s">
        <v>71</v>
      </c>
      <c r="D14" s="163"/>
      <c r="E14" s="163"/>
      <c r="F14" s="163"/>
      <c r="G14" s="163"/>
      <c r="H14" s="163"/>
      <c r="I14" s="25"/>
      <c r="J14" s="34">
        <f>SUM(J11:J12)</f>
        <v>1768.7499999999998</v>
      </c>
      <c r="K14" s="67">
        <f>J14*(VLOOKUP(OpdateretÅrstal,Prislistetillæg!$A$4:$C$61,3,FALSE)/VLOOKUP(Produktionsår,Prislistetillæg!$A$5:$C$61,3,FALSE))</f>
        <v>2036.9339397123288</v>
      </c>
    </row>
    <row r="15" spans="2:11">
      <c r="B15" s="24"/>
      <c r="C15" s="164"/>
      <c r="D15" s="165"/>
      <c r="E15" s="165"/>
      <c r="F15" s="165"/>
      <c r="G15" s="165"/>
      <c r="H15" s="166"/>
      <c r="I15" s="25"/>
      <c r="J15" s="103"/>
      <c r="K15" s="56"/>
    </row>
    <row r="16" spans="2:11" ht="13.5" thickBot="1">
      <c r="B16" s="26"/>
      <c r="C16" s="160" t="s">
        <v>72</v>
      </c>
      <c r="D16" s="160"/>
      <c r="E16" s="160"/>
      <c r="F16" s="160"/>
      <c r="G16" s="160"/>
      <c r="H16" s="160"/>
      <c r="I16" s="58"/>
      <c r="J16" s="29">
        <f>J14/D6</f>
        <v>70.749999999999986</v>
      </c>
      <c r="K16" s="111">
        <f>J16*(VLOOKUP(OpdateretÅrstal,Prislistetillæg!$A$4:$C$61,3,FALSE)/VLOOKUP(Produktionsår,Prislistetillæg!$A$5:$C$61,3,FALSE))</f>
        <v>81.477357588493135</v>
      </c>
    </row>
    <row r="18" spans="2:11" ht="13.5" thickBot="1"/>
    <row r="19" spans="2:11">
      <c r="B19" s="102"/>
      <c r="C19" s="159" t="str">
        <f>C9</f>
        <v>Gipsloft på skinnesystem med ét lag skinner og ét lag alm. gips.</v>
      </c>
      <c r="D19" s="159"/>
      <c r="E19" s="159"/>
      <c r="F19" s="159"/>
      <c r="G19" s="159"/>
      <c r="H19" s="159"/>
      <c r="I19" s="104">
        <f>Produktionsår</f>
        <v>2017</v>
      </c>
      <c r="J19" s="90"/>
      <c r="K19" s="68">
        <f>OpdateretÅrstal</f>
        <v>2023</v>
      </c>
    </row>
    <row r="20" spans="2:11" ht="13.5" thickBot="1">
      <c r="B20" s="106" t="s">
        <v>36</v>
      </c>
      <c r="C20" s="167" t="s">
        <v>64</v>
      </c>
      <c r="D20" s="168"/>
      <c r="E20" s="168"/>
      <c r="F20" s="168"/>
      <c r="G20" s="168"/>
      <c r="H20" s="169"/>
      <c r="I20" s="105" t="s">
        <v>38</v>
      </c>
      <c r="J20" s="109" t="s">
        <v>66</v>
      </c>
      <c r="K20" s="69" t="s">
        <v>65</v>
      </c>
    </row>
    <row r="21" spans="2:11">
      <c r="B21" s="76" t="str">
        <f>B11</f>
        <v>070303B</v>
      </c>
      <c r="C21" s="153" t="str">
        <f>C11</f>
        <v>Træbeton t.o.m. 600 x 2400 mm, t.o.m. 35 mm tykkelse</v>
      </c>
      <c r="D21" s="154"/>
      <c r="E21" s="154"/>
      <c r="F21" s="154"/>
      <c r="G21" s="154"/>
      <c r="H21" s="155"/>
      <c r="I21" s="81">
        <f>I11</f>
        <v>67.459999999999994</v>
      </c>
      <c r="J21" s="101">
        <f>I21*$D$6</f>
        <v>1686.4999999999998</v>
      </c>
      <c r="K21" s="110">
        <f>J21*(VLOOKUP(OpdateretÅrstal,Prislistetillæg!$A$4:$C$61,3,FALSE)/VLOOKUP(Produktionsår,Prislistetillæg!$A$5:$C$61,3,FALSE))</f>
        <v>1942.2129126924904</v>
      </c>
    </row>
    <row r="22" spans="2:11">
      <c r="B22" s="24" t="s">
        <v>69</v>
      </c>
      <c r="C22" s="172" t="s">
        <v>70</v>
      </c>
      <c r="D22" s="173"/>
      <c r="E22" s="173"/>
      <c r="F22" s="173"/>
      <c r="G22" s="173"/>
      <c r="H22" s="174"/>
      <c r="I22" s="25">
        <v>82.25</v>
      </c>
      <c r="J22" s="34">
        <f>I22</f>
        <v>82.25</v>
      </c>
      <c r="K22" s="67">
        <f>J22*(VLOOKUP(OpdateretÅrstal,Prislistetillæg!$A$4:$C$61,3,FALSE)/VLOOKUP(Produktionsår,Prislistetillæg!$A$5:$C$61,3,FALSE))</f>
        <v>94.721027019838331</v>
      </c>
    </row>
    <row r="23" spans="2:11" ht="26.25" customHeight="1">
      <c r="B23" s="112" t="s">
        <v>73</v>
      </c>
      <c r="C23" s="175" t="s">
        <v>74</v>
      </c>
      <c r="D23" s="176"/>
      <c r="E23" s="176"/>
      <c r="F23" s="176"/>
      <c r="G23" s="176"/>
      <c r="H23" s="177"/>
      <c r="I23" s="25">
        <f>I21*0.07</f>
        <v>4.7222</v>
      </c>
      <c r="J23" s="34">
        <f>I23*$D$6</f>
        <v>118.05499999999999</v>
      </c>
      <c r="K23" s="67">
        <f>J23*(VLOOKUP(OpdateretÅrstal,Prislistetillæg!$A$4:$C$61,3,FALSE)/VLOOKUP(Produktionsår,Prislistetillæg!$A$5:$C$61,3,FALSE))</f>
        <v>135.95490388847435</v>
      </c>
    </row>
    <row r="24" spans="2:11">
      <c r="B24" s="24"/>
      <c r="C24" s="163"/>
      <c r="D24" s="163"/>
      <c r="E24" s="163"/>
      <c r="F24" s="163"/>
      <c r="G24" s="163"/>
      <c r="H24" s="163"/>
      <c r="I24" s="25"/>
      <c r="J24" s="34"/>
      <c r="K24" s="56"/>
    </row>
    <row r="25" spans="2:11">
      <c r="B25" s="24"/>
      <c r="C25" s="163" t="s">
        <v>71</v>
      </c>
      <c r="D25" s="163"/>
      <c r="E25" s="163"/>
      <c r="F25" s="163"/>
      <c r="G25" s="163"/>
      <c r="H25" s="163"/>
      <c r="I25" s="25"/>
      <c r="J25" s="34">
        <f>SUM(J21:J23)</f>
        <v>1886.8049999999998</v>
      </c>
      <c r="K25" s="67">
        <f>J25*(VLOOKUP(OpdateretÅrstal,Prislistetillæg!$A$4:$C$61,3,FALSE)/VLOOKUP(Produktionsår,Prislistetillæg!$A$5:$C$61,3,FALSE))</f>
        <v>2172.8888436008033</v>
      </c>
    </row>
    <row r="26" spans="2:11">
      <c r="B26" s="24"/>
      <c r="C26" s="164"/>
      <c r="D26" s="165"/>
      <c r="E26" s="165"/>
      <c r="F26" s="165"/>
      <c r="G26" s="165"/>
      <c r="H26" s="166"/>
      <c r="I26" s="25"/>
      <c r="J26" s="57"/>
      <c r="K26" s="56"/>
    </row>
    <row r="27" spans="2:11" ht="13.5" thickBot="1">
      <c r="B27" s="26"/>
      <c r="C27" s="160" t="s">
        <v>72</v>
      </c>
      <c r="D27" s="160"/>
      <c r="E27" s="160"/>
      <c r="F27" s="160"/>
      <c r="G27" s="160"/>
      <c r="H27" s="160"/>
      <c r="I27" s="58"/>
      <c r="J27" s="29">
        <f>J25/D6</f>
        <v>75.472199999999987</v>
      </c>
      <c r="K27" s="111">
        <f>J27*(VLOOKUP(OpdateretÅrstal,Prislistetillæg!$A$4:$C$61,3,FALSE)/VLOOKUP(Produktionsår,Prislistetillæg!$A$5:$C$61,3,FALSE))</f>
        <v>86.91555374403211</v>
      </c>
    </row>
  </sheetData>
  <mergeCells count="21">
    <mergeCell ref="C27:H27"/>
    <mergeCell ref="F6:H6"/>
    <mergeCell ref="C23:H23"/>
    <mergeCell ref="C24:H24"/>
    <mergeCell ref="C25:H25"/>
    <mergeCell ref="C26:H26"/>
    <mergeCell ref="C20:H20"/>
    <mergeCell ref="C21:H21"/>
    <mergeCell ref="C22:H22"/>
    <mergeCell ref="C12:H12"/>
    <mergeCell ref="C14:H14"/>
    <mergeCell ref="C15:H15"/>
    <mergeCell ref="C16:H16"/>
    <mergeCell ref="C13:H13"/>
    <mergeCell ref="C19:H19"/>
    <mergeCell ref="B6:C6"/>
    <mergeCell ref="C10:H10"/>
    <mergeCell ref="C11:H11"/>
    <mergeCell ref="B1:E1"/>
    <mergeCell ref="G1:K1"/>
    <mergeCell ref="C9:H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3F</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Kim Eriksen, Bygge Jord- og Miljøarbejdernes Fagfore</dc:creator>
  <cp:keywords/>
  <dc:description/>
  <cp:lastModifiedBy/>
  <cp:revision/>
  <dcterms:created xsi:type="dcterms:W3CDTF">2015-08-12T07:05:51Z</dcterms:created>
  <dcterms:modified xsi:type="dcterms:W3CDTF">2023-07-27T08:37:44Z</dcterms:modified>
  <cp:category/>
  <cp:contentStatus/>
</cp:coreProperties>
</file>