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383FE15C-273B-40F6-AED6-9B38130951EC}"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8" r:id="rId4"/>
    <sheet name="4" sheetId="19" r:id="rId5"/>
    <sheet name="5" sheetId="20" r:id="rId6"/>
    <sheet name="6" sheetId="27" r:id="rId7"/>
    <sheet name="7" sheetId="28" r:id="rId8"/>
    <sheet name="8" sheetId="29" r:id="rId9"/>
    <sheet name="9" sheetId="30" r:id="rId10"/>
    <sheet name="10" sheetId="51" r:id="rId11"/>
    <sheet name="11" sheetId="52" r:id="rId12"/>
    <sheet name="12" sheetId="53" r:id="rId13"/>
    <sheet name="13" sheetId="54" r:id="rId14"/>
    <sheet name="14" sheetId="55" r:id="rId15"/>
    <sheet name="15" sheetId="56" r:id="rId16"/>
    <sheet name="16" sheetId="57" r:id="rId17"/>
    <sheet name="17" sheetId="58" r:id="rId18"/>
    <sheet name="18" sheetId="59" r:id="rId19"/>
    <sheet name="19" sheetId="61" r:id="rId20"/>
    <sheet name="20" sheetId="62" r:id="rId21"/>
    <sheet name="21" sheetId="63" r:id="rId22"/>
    <sheet name="22" sheetId="64" r:id="rId23"/>
    <sheet name="23" sheetId="65" r:id="rId24"/>
    <sheet name="24" sheetId="66" r:id="rId25"/>
    <sheet name="25" sheetId="67" r:id="rId26"/>
    <sheet name="26" sheetId="68" r:id="rId27"/>
    <sheet name="27" sheetId="69" r:id="rId28"/>
    <sheet name="28" sheetId="70" r:id="rId29"/>
    <sheet name="29" sheetId="71" r:id="rId30"/>
    <sheet name="30" sheetId="72" r:id="rId31"/>
    <sheet name="31" sheetId="73" r:id="rId32"/>
    <sheet name="32" sheetId="74" r:id="rId33"/>
    <sheet name="33" sheetId="75" r:id="rId34"/>
    <sheet name="34" sheetId="76" r:id="rId35"/>
    <sheet name="35" sheetId="77" r:id="rId36"/>
    <sheet name="36" sheetId="78" r:id="rId37"/>
    <sheet name="37" sheetId="79" r:id="rId38"/>
    <sheet name="38" sheetId="80" r:id="rId39"/>
    <sheet name="39" sheetId="81" r:id="rId40"/>
    <sheet name="40" sheetId="82" r:id="rId41"/>
    <sheet name="41" sheetId="83" r:id="rId42"/>
    <sheet name="42" sheetId="84" r:id="rId43"/>
    <sheet name="43" sheetId="85" r:id="rId44"/>
    <sheet name="44" sheetId="86" r:id="rId45"/>
    <sheet name="45" sheetId="87" r:id="rId46"/>
    <sheet name="46" sheetId="88" r:id="rId47"/>
    <sheet name="47" sheetId="89" r:id="rId48"/>
    <sheet name="48" sheetId="90" r:id="rId49"/>
    <sheet name="49" sheetId="91" r:id="rId50"/>
    <sheet name="50" sheetId="92" r:id="rId51"/>
    <sheet name="51" sheetId="93" r:id="rId52"/>
    <sheet name="52" sheetId="94" r:id="rId53"/>
    <sheet name="53" sheetId="95" r:id="rId54"/>
    <sheet name="54" sheetId="96" r:id="rId55"/>
    <sheet name="55" sheetId="97" r:id="rId56"/>
    <sheet name="56" sheetId="98" r:id="rId57"/>
    <sheet name="57" sheetId="99" r:id="rId58"/>
    <sheet name="58" sheetId="100" r:id="rId59"/>
    <sheet name="59" sheetId="101" r:id="rId60"/>
    <sheet name="60" sheetId="102" r:id="rId61"/>
    <sheet name="61" sheetId="103" r:id="rId62"/>
    <sheet name="62" sheetId="104" r:id="rId63"/>
    <sheet name="63" sheetId="105" r:id="rId64"/>
    <sheet name="64" sheetId="124" r:id="rId65"/>
    <sheet name="65" sheetId="125" r:id="rId66"/>
    <sheet name="66" sheetId="126" r:id="rId67"/>
    <sheet name="67" sheetId="106" r:id="rId68"/>
    <sheet name="68" sheetId="107" r:id="rId69"/>
    <sheet name="69" sheetId="108" r:id="rId70"/>
    <sheet name="70" sheetId="109" r:id="rId71"/>
    <sheet name="71" sheetId="110" r:id="rId72"/>
    <sheet name="72" sheetId="111" r:id="rId73"/>
    <sheet name="73" sheetId="112" r:id="rId74"/>
    <sheet name="74" sheetId="113" r:id="rId75"/>
    <sheet name="75" sheetId="114" r:id="rId76"/>
    <sheet name="76" sheetId="127" r:id="rId77"/>
    <sheet name="77" sheetId="128" r:id="rId78"/>
    <sheet name="78" sheetId="129" r:id="rId79"/>
    <sheet name="79" sheetId="115" r:id="rId80"/>
    <sheet name="80" sheetId="116" r:id="rId81"/>
    <sheet name="81" sheetId="117" r:id="rId82"/>
    <sheet name="82" sheetId="118" r:id="rId83"/>
    <sheet name="83" sheetId="119" r:id="rId84"/>
    <sheet name="84" sheetId="120" r:id="rId85"/>
    <sheet name="85" sheetId="121" r:id="rId86"/>
    <sheet name="86" sheetId="122" r:id="rId87"/>
    <sheet name="87" sheetId="123" r:id="rId88"/>
    <sheet name="88" sheetId="130" r:id="rId89"/>
    <sheet name="89" sheetId="131" r:id="rId90"/>
    <sheet name="90" sheetId="132" r:id="rId91"/>
    <sheet name="Prislistetillæg" sheetId="4" r:id="rId92"/>
  </sheets>
  <externalReferences>
    <externalReference r:id="rId93"/>
  </externalReferences>
  <definedNames>
    <definedName name="OpdateretÅrstal">'Samle ark'!$K$7</definedName>
    <definedName name="Produktionsår">'1'!$D$3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K7" i="1"/>
  <c r="F9" i="97" l="1"/>
  <c r="F9" i="98"/>
  <c r="F9" i="99"/>
  <c r="F9" i="100"/>
  <c r="F9" i="101"/>
  <c r="F9" i="102"/>
  <c r="F9" i="103"/>
  <c r="F9" i="104"/>
  <c r="F9" i="105"/>
  <c r="F9" i="124"/>
  <c r="F9" i="125"/>
  <c r="F9" i="126"/>
  <c r="F9" i="106"/>
  <c r="F9" i="107"/>
  <c r="F9" i="108"/>
  <c r="F9" i="109"/>
  <c r="F9" i="110"/>
  <c r="F9" i="111"/>
  <c r="F9" i="112"/>
  <c r="F9" i="113"/>
  <c r="F9" i="114"/>
  <c r="F9" i="127"/>
  <c r="F9" i="128"/>
  <c r="F9" i="129"/>
  <c r="F9" i="115"/>
  <c r="F9" i="116"/>
  <c r="F9" i="117"/>
  <c r="F9" i="118"/>
  <c r="F9" i="119"/>
  <c r="F9" i="120"/>
  <c r="F9" i="121"/>
  <c r="F9" i="122"/>
  <c r="F9" i="123"/>
  <c r="F9" i="130"/>
  <c r="F9" i="131"/>
  <c r="F9" i="132"/>
  <c r="F9" i="3"/>
  <c r="F9" i="5"/>
  <c r="F9" i="18"/>
  <c r="F9" i="19"/>
  <c r="F9" i="20"/>
  <c r="F9" i="27"/>
  <c r="F9" i="28"/>
  <c r="F9" i="29"/>
  <c r="F9" i="30"/>
  <c r="F9" i="51"/>
  <c r="F9" i="52"/>
  <c r="F9" i="53"/>
  <c r="F9" i="54"/>
  <c r="F9" i="55"/>
  <c r="F9" i="56"/>
  <c r="F9" i="57"/>
  <c r="F9" i="58"/>
  <c r="F9" i="59"/>
  <c r="F9" i="61"/>
  <c r="F9" i="62"/>
  <c r="F9" i="63"/>
  <c r="F9" i="64"/>
  <c r="F9" i="65"/>
  <c r="F9" i="66"/>
  <c r="F9" i="67"/>
  <c r="F9" i="68"/>
  <c r="F9" i="69"/>
  <c r="F9" i="70"/>
  <c r="F9" i="71"/>
  <c r="F9" i="72"/>
  <c r="F9" i="73"/>
  <c r="F9" i="74"/>
  <c r="F9" i="75"/>
  <c r="F9" i="76"/>
  <c r="F9" i="77"/>
  <c r="F9" i="78"/>
  <c r="F9" i="79"/>
  <c r="F9" i="80"/>
  <c r="F9" i="81"/>
  <c r="F9" i="82"/>
  <c r="F9" i="83"/>
  <c r="F9" i="84"/>
  <c r="F9" i="85"/>
  <c r="F9" i="86"/>
  <c r="F9" i="87"/>
  <c r="F9" i="88"/>
  <c r="F9" i="89"/>
  <c r="F9" i="90"/>
  <c r="F9" i="91"/>
  <c r="F9" i="92"/>
  <c r="F9" i="93"/>
  <c r="F9" i="94"/>
  <c r="F9" i="95"/>
  <c r="F9" i="96"/>
  <c r="Q58" i="1" l="1"/>
  <c r="C9" i="98" l="1"/>
  <c r="C9" i="99"/>
  <c r="C9" i="100"/>
  <c r="C9" i="101"/>
  <c r="C9" i="102"/>
  <c r="C9" i="103"/>
  <c r="C9" i="104"/>
  <c r="C9" i="105"/>
  <c r="C9" i="124"/>
  <c r="C9" i="125"/>
  <c r="C9" i="126"/>
  <c r="C9" i="106"/>
  <c r="C9" i="107"/>
  <c r="C9" i="108"/>
  <c r="C9" i="109"/>
  <c r="C9" i="110"/>
  <c r="C9" i="111"/>
  <c r="C9" i="112"/>
  <c r="C9" i="113"/>
  <c r="C9" i="114"/>
  <c r="C9" i="127"/>
  <c r="C9" i="128"/>
  <c r="C9" i="129"/>
  <c r="C9" i="115"/>
  <c r="C9" i="116"/>
  <c r="C9" i="117"/>
  <c r="C9" i="118"/>
  <c r="C9" i="119"/>
  <c r="C9" i="120"/>
  <c r="C9" i="121"/>
  <c r="C9" i="122"/>
  <c r="C9" i="123"/>
  <c r="C9" i="130"/>
  <c r="C9" i="131"/>
  <c r="C9" i="132"/>
  <c r="C9" i="97"/>
  <c r="C9" i="70"/>
  <c r="C9" i="71"/>
  <c r="C9" i="72"/>
  <c r="C9" i="73"/>
  <c r="C9" i="74"/>
  <c r="C9" i="75"/>
  <c r="C9" i="76"/>
  <c r="C9" i="77"/>
  <c r="C9" i="78"/>
  <c r="C9" i="79"/>
  <c r="C9" i="80"/>
  <c r="C9" i="81"/>
  <c r="C9" i="82"/>
  <c r="C9" i="83"/>
  <c r="C9" i="84"/>
  <c r="C9" i="85"/>
  <c r="C9" i="86"/>
  <c r="C9" i="87"/>
  <c r="C9" i="88"/>
  <c r="C9" i="89"/>
  <c r="C9" i="90"/>
  <c r="C9" i="91"/>
  <c r="C9" i="92"/>
  <c r="C9" i="93"/>
  <c r="C9" i="94"/>
  <c r="C9" i="95"/>
  <c r="C9" i="96"/>
  <c r="C9" i="3"/>
  <c r="C9" i="5"/>
  <c r="C9" i="18"/>
  <c r="C9" i="19"/>
  <c r="C9" i="20"/>
  <c r="C9" i="27"/>
  <c r="C9" i="28"/>
  <c r="C9" i="29"/>
  <c r="C9" i="30"/>
  <c r="C9" i="51"/>
  <c r="C9" i="52"/>
  <c r="C9" i="53"/>
  <c r="C9" i="54"/>
  <c r="C9" i="55"/>
  <c r="C9" i="56"/>
  <c r="C9" i="57"/>
  <c r="C9" i="58"/>
  <c r="C9" i="59"/>
  <c r="C9" i="61"/>
  <c r="C9" i="62"/>
  <c r="C9" i="63"/>
  <c r="C9" i="64"/>
  <c r="C9" i="65"/>
  <c r="C9" i="66"/>
  <c r="C9" i="67"/>
  <c r="C9" i="68"/>
  <c r="C9" i="69"/>
  <c r="H9" i="101" l="1"/>
  <c r="H9" i="106"/>
  <c r="H9" i="114"/>
  <c r="H9" i="119"/>
  <c r="H9" i="18"/>
  <c r="H9" i="52"/>
  <c r="H9" i="69"/>
  <c r="H9" i="85"/>
  <c r="H9" i="102"/>
  <c r="H9" i="107"/>
  <c r="H9" i="127"/>
  <c r="H9" i="120"/>
  <c r="H9" i="19"/>
  <c r="H9" i="53"/>
  <c r="H9" i="62"/>
  <c r="H9" i="70"/>
  <c r="H9" i="78"/>
  <c r="H9" i="86"/>
  <c r="H9" i="94"/>
  <c r="H9" i="103"/>
  <c r="H9" i="108"/>
  <c r="H9" i="128"/>
  <c r="H9" i="121"/>
  <c r="H9" i="20"/>
  <c r="H9" i="54"/>
  <c r="H9" i="63"/>
  <c r="H9" i="71"/>
  <c r="H9" i="79"/>
  <c r="H9" i="87"/>
  <c r="H9" i="95"/>
  <c r="H9" i="105"/>
  <c r="H9" i="123"/>
  <c r="H9" i="104"/>
  <c r="H9" i="109"/>
  <c r="H9" i="129"/>
  <c r="H9" i="122"/>
  <c r="H9" i="27"/>
  <c r="H9" i="55"/>
  <c r="H9" i="64"/>
  <c r="H9" i="72"/>
  <c r="H9" i="80"/>
  <c r="H9" i="88"/>
  <c r="H9" i="96"/>
  <c r="H9" i="115"/>
  <c r="H9" i="98"/>
  <c r="H9" i="124"/>
  <c r="H9" i="111"/>
  <c r="H9" i="116"/>
  <c r="H9" i="130"/>
  <c r="H9" i="29"/>
  <c r="H9" i="57"/>
  <c r="H9" i="66"/>
  <c r="H9" i="74"/>
  <c r="H9" i="82"/>
  <c r="H9" i="90"/>
  <c r="H9" i="99"/>
  <c r="H9" i="125"/>
  <c r="H9" i="112"/>
  <c r="H9" i="117"/>
  <c r="H9" i="131"/>
  <c r="H9" i="3"/>
  <c r="H9" i="30"/>
  <c r="H9" i="58"/>
  <c r="H9" i="67"/>
  <c r="H9" i="75"/>
  <c r="H9" i="83"/>
  <c r="H9" i="91"/>
  <c r="H9" i="93"/>
  <c r="H9" i="97"/>
  <c r="H9" i="100"/>
  <c r="H9" i="126"/>
  <c r="H9" i="113"/>
  <c r="H9" i="118"/>
  <c r="H9" i="132"/>
  <c r="H9" i="5"/>
  <c r="H9" i="51"/>
  <c r="H9" i="59"/>
  <c r="H9" i="68"/>
  <c r="H9" i="76"/>
  <c r="H9" i="84"/>
  <c r="H9" i="92"/>
  <c r="H9" i="61"/>
  <c r="H9" i="77"/>
  <c r="H9" i="110"/>
  <c r="H9" i="89"/>
  <c r="H9" i="65"/>
  <c r="H9" i="56"/>
  <c r="H9" i="73"/>
  <c r="H9" i="81"/>
  <c r="H9" i="28"/>
  <c r="R58" i="1"/>
  <c r="G11" i="132"/>
  <c r="R60" i="1" l="1"/>
  <c r="G12" i="98"/>
  <c r="G12" i="99"/>
  <c r="G12" i="100"/>
  <c r="G12" i="101"/>
  <c r="G12" i="102"/>
  <c r="G12" i="103"/>
  <c r="G12" i="104"/>
  <c r="G12" i="105"/>
  <c r="G12" i="124"/>
  <c r="G12" i="125"/>
  <c r="G12" i="126"/>
  <c r="G12" i="106"/>
  <c r="G12" i="107"/>
  <c r="G12" i="108"/>
  <c r="G12" i="109"/>
  <c r="G12" i="110"/>
  <c r="G12" i="111"/>
  <c r="G12" i="112"/>
  <c r="G12" i="113"/>
  <c r="G12" i="114"/>
  <c r="G12" i="127"/>
  <c r="G12" i="128"/>
  <c r="G12" i="129"/>
  <c r="G12" i="115"/>
  <c r="G12" i="116"/>
  <c r="G12" i="117"/>
  <c r="G12" i="118"/>
  <c r="G12" i="119"/>
  <c r="G12" i="120"/>
  <c r="G12" i="121"/>
  <c r="G12" i="122"/>
  <c r="G12" i="123"/>
  <c r="G12" i="130"/>
  <c r="G12" i="131"/>
  <c r="G12" i="132"/>
  <c r="G12" i="97"/>
  <c r="H12" i="97" l="1"/>
  <c r="H12" i="123"/>
  <c r="H12" i="124"/>
  <c r="H12" i="129"/>
  <c r="H12" i="101"/>
  <c r="H11" i="97"/>
  <c r="H11" i="130"/>
  <c r="H12" i="107"/>
  <c r="H11" i="112"/>
  <c r="H12" i="99"/>
  <c r="H13" i="85"/>
  <c r="H12" i="118"/>
  <c r="H12" i="105"/>
  <c r="H12" i="111"/>
  <c r="H11" i="100"/>
  <c r="H12" i="131"/>
  <c r="H14" i="117"/>
  <c r="H12" i="122"/>
  <c r="H11" i="106"/>
  <c r="R61" i="1"/>
  <c r="H12" i="104"/>
  <c r="H12" i="108"/>
  <c r="H12" i="106"/>
  <c r="H13" i="54"/>
  <c r="H16" i="61"/>
  <c r="H12" i="127"/>
  <c r="H16" i="5"/>
  <c r="H14" i="121"/>
  <c r="H12" i="100"/>
  <c r="H12" i="132"/>
  <c r="H12" i="117"/>
  <c r="H12" i="114"/>
  <c r="H12" i="110"/>
  <c r="H12" i="112"/>
  <c r="H12" i="116"/>
  <c r="H11" i="53"/>
  <c r="H12" i="115"/>
  <c r="H13" i="58"/>
  <c r="H12" i="98"/>
  <c r="H12" i="130"/>
  <c r="H12" i="103"/>
  <c r="H11" i="132"/>
  <c r="H15" i="51"/>
  <c r="H12" i="109"/>
  <c r="H15" i="87"/>
  <c r="H13" i="68"/>
  <c r="H12" i="125"/>
  <c r="H12" i="76"/>
  <c r="R62" i="1"/>
  <c r="H11" i="123"/>
  <c r="H12" i="119"/>
  <c r="H12" i="102"/>
  <c r="H15" i="85"/>
  <c r="H12" i="65"/>
  <c r="H12" i="113"/>
  <c r="H13" i="55"/>
  <c r="H11" i="104"/>
  <c r="H12" i="51"/>
  <c r="H15" i="76"/>
  <c r="H11" i="73"/>
  <c r="H12" i="121"/>
  <c r="H11" i="103"/>
  <c r="H15" i="95"/>
  <c r="H12" i="128"/>
  <c r="H12" i="120"/>
  <c r="H15" i="61"/>
  <c r="H12" i="126"/>
  <c r="G11" i="97"/>
  <c r="G11" i="98"/>
  <c r="H11" i="98" s="1"/>
  <c r="G11" i="99"/>
  <c r="H11" i="99" s="1"/>
  <c r="G11" i="100"/>
  <c r="G11" i="101"/>
  <c r="H11" i="101" s="1"/>
  <c r="G11" i="102"/>
  <c r="H11" i="102" s="1"/>
  <c r="G11" i="103"/>
  <c r="G11" i="104"/>
  <c r="G11" i="105"/>
  <c r="H11" i="105" s="1"/>
  <c r="G11" i="124"/>
  <c r="H11" i="124" s="1"/>
  <c r="G11" i="125"/>
  <c r="H11" i="125" s="1"/>
  <c r="G11" i="126"/>
  <c r="H11" i="126" s="1"/>
  <c r="G11" i="106"/>
  <c r="G11" i="107"/>
  <c r="H11" i="107" s="1"/>
  <c r="G11" i="108"/>
  <c r="H11" i="108" s="1"/>
  <c r="G11" i="109"/>
  <c r="H11" i="109" s="1"/>
  <c r="G11" i="110"/>
  <c r="H11" i="110" s="1"/>
  <c r="G11" i="111"/>
  <c r="H11" i="111" s="1"/>
  <c r="G11" i="112"/>
  <c r="G11" i="113"/>
  <c r="H11" i="113" s="1"/>
  <c r="G11" i="114"/>
  <c r="H11" i="114" s="1"/>
  <c r="G11" i="127"/>
  <c r="H11" i="127" s="1"/>
  <c r="G11" i="128"/>
  <c r="H11" i="128" s="1"/>
  <c r="G11" i="129"/>
  <c r="H11" i="129" s="1"/>
  <c r="G11" i="115"/>
  <c r="H11" i="115" s="1"/>
  <c r="G11" i="116"/>
  <c r="H11" i="116" s="1"/>
  <c r="G11" i="117"/>
  <c r="G14" i="117" s="1"/>
  <c r="G11" i="118"/>
  <c r="H11" i="118" s="1"/>
  <c r="G11" i="119"/>
  <c r="H11" i="119" s="1"/>
  <c r="G11" i="120"/>
  <c r="H11" i="120" s="1"/>
  <c r="G11" i="121"/>
  <c r="H11" i="121" s="1"/>
  <c r="G11" i="122"/>
  <c r="H11" i="122" s="1"/>
  <c r="G11" i="123"/>
  <c r="G11" i="130"/>
  <c r="G11" i="131"/>
  <c r="H11" i="131" s="1"/>
  <c r="G7" i="116"/>
  <c r="G7" i="117"/>
  <c r="G7" i="118"/>
  <c r="G7" i="119"/>
  <c r="G7" i="120"/>
  <c r="G7" i="121"/>
  <c r="G7" i="122"/>
  <c r="G7" i="123"/>
  <c r="G7" i="130"/>
  <c r="G7" i="131"/>
  <c r="G7" i="132"/>
  <c r="G7" i="115"/>
  <c r="G7" i="107"/>
  <c r="G7" i="108"/>
  <c r="G7" i="109"/>
  <c r="G7" i="110"/>
  <c r="G7" i="111"/>
  <c r="G7" i="112"/>
  <c r="G7" i="113"/>
  <c r="G7" i="114"/>
  <c r="G7" i="127"/>
  <c r="G7" i="128"/>
  <c r="G7" i="129"/>
  <c r="G7" i="106"/>
  <c r="G7" i="98"/>
  <c r="G7" i="99"/>
  <c r="G7" i="100"/>
  <c r="G7" i="101"/>
  <c r="G7" i="102"/>
  <c r="G7" i="103"/>
  <c r="G7" i="104"/>
  <c r="G7" i="105"/>
  <c r="G7" i="124"/>
  <c r="G7" i="125"/>
  <c r="G7" i="126"/>
  <c r="G7" i="97"/>
  <c r="G14" i="121"/>
  <c r="F15" i="71"/>
  <c r="F15" i="72"/>
  <c r="F15" i="73"/>
  <c r="G15" i="73" s="1"/>
  <c r="H15" i="73" s="1"/>
  <c r="F15" i="74"/>
  <c r="G15" i="74" s="1"/>
  <c r="H15" i="74" s="1"/>
  <c r="F15" i="75"/>
  <c r="G15" i="75" s="1"/>
  <c r="H15" i="75" s="1"/>
  <c r="F15" i="76"/>
  <c r="G15" i="76" s="1"/>
  <c r="F15" i="77"/>
  <c r="G15" i="77" s="1"/>
  <c r="H15" i="77" s="1"/>
  <c r="F15" i="78"/>
  <c r="G15" i="78" s="1"/>
  <c r="H15" i="78" s="1"/>
  <c r="F15" i="79"/>
  <c r="F15" i="80"/>
  <c r="G15" i="80" s="1"/>
  <c r="H15" i="80" s="1"/>
  <c r="F15" i="81"/>
  <c r="G15" i="81" s="1"/>
  <c r="H15" i="81" s="1"/>
  <c r="F15" i="82"/>
  <c r="G15" i="82" s="1"/>
  <c r="H15" i="82" s="1"/>
  <c r="F15" i="83"/>
  <c r="G15" i="83" s="1"/>
  <c r="H15" i="83" s="1"/>
  <c r="F15" i="84"/>
  <c r="G15" i="84" s="1"/>
  <c r="H15" i="84" s="1"/>
  <c r="F15" i="85"/>
  <c r="G15" i="85" s="1"/>
  <c r="F15" i="86"/>
  <c r="G15" i="86" s="1"/>
  <c r="H15" i="86" s="1"/>
  <c r="F15" i="87"/>
  <c r="F15" i="88"/>
  <c r="G15" i="88" s="1"/>
  <c r="H15" i="88" s="1"/>
  <c r="F15" i="89"/>
  <c r="G15" i="89" s="1"/>
  <c r="H15" i="89" s="1"/>
  <c r="F15" i="90"/>
  <c r="G15" i="90" s="1"/>
  <c r="H15" i="90" s="1"/>
  <c r="F15" i="91"/>
  <c r="G15" i="91" s="1"/>
  <c r="H15" i="91" s="1"/>
  <c r="F15" i="92"/>
  <c r="G15" i="92" s="1"/>
  <c r="H15" i="92" s="1"/>
  <c r="F15" i="93"/>
  <c r="G15" i="93" s="1"/>
  <c r="H15" i="93" s="1"/>
  <c r="F15" i="94"/>
  <c r="G15" i="94" s="1"/>
  <c r="H15" i="94" s="1"/>
  <c r="F15" i="95"/>
  <c r="F15" i="96"/>
  <c r="G15" i="96" s="1"/>
  <c r="H15" i="96" s="1"/>
  <c r="F15" i="70"/>
  <c r="G15" i="70" s="1"/>
  <c r="H15" i="70" s="1"/>
  <c r="G13" i="96"/>
  <c r="H13" i="96" s="1"/>
  <c r="G12" i="96"/>
  <c r="H12" i="96" s="1"/>
  <c r="G7" i="96"/>
  <c r="E7" i="96"/>
  <c r="G11" i="96" s="1"/>
  <c r="H11" i="96" s="1"/>
  <c r="D6" i="96"/>
  <c r="G15" i="95"/>
  <c r="G13" i="95"/>
  <c r="H13" i="95" s="1"/>
  <c r="G12" i="95"/>
  <c r="H12" i="95" s="1"/>
  <c r="G7" i="95"/>
  <c r="E7" i="95"/>
  <c r="D6" i="95"/>
  <c r="G13" i="94"/>
  <c r="H13" i="94" s="1"/>
  <c r="G12" i="94"/>
  <c r="H12" i="94" s="1"/>
  <c r="G7" i="94"/>
  <c r="E7" i="94"/>
  <c r="G11" i="94" s="1"/>
  <c r="H11" i="94" s="1"/>
  <c r="D6" i="94"/>
  <c r="G13" i="93"/>
  <c r="H13" i="93" s="1"/>
  <c r="G12" i="93"/>
  <c r="H12" i="93" s="1"/>
  <c r="G7" i="93"/>
  <c r="E7" i="93"/>
  <c r="G11" i="93" s="1"/>
  <c r="H11" i="93" s="1"/>
  <c r="D6" i="93"/>
  <c r="G13" i="92"/>
  <c r="H13" i="92" s="1"/>
  <c r="G12" i="92"/>
  <c r="H12" i="92" s="1"/>
  <c r="G7" i="92"/>
  <c r="E7" i="92"/>
  <c r="G11" i="92" s="1"/>
  <c r="H11" i="92" s="1"/>
  <c r="D6" i="92"/>
  <c r="G13" i="91"/>
  <c r="H13" i="91" s="1"/>
  <c r="G12" i="91"/>
  <c r="H12" i="91" s="1"/>
  <c r="G7" i="91"/>
  <c r="E7" i="91"/>
  <c r="G11" i="91" s="1"/>
  <c r="H11" i="91" s="1"/>
  <c r="D6" i="91"/>
  <c r="G13" i="90"/>
  <c r="H13" i="90" s="1"/>
  <c r="G12" i="90"/>
  <c r="H12" i="90" s="1"/>
  <c r="G7" i="90"/>
  <c r="E7" i="90"/>
  <c r="G11" i="90" s="1"/>
  <c r="H11" i="90" s="1"/>
  <c r="D6" i="90"/>
  <c r="G13" i="89"/>
  <c r="H13" i="89" s="1"/>
  <c r="G12" i="89"/>
  <c r="H12" i="89" s="1"/>
  <c r="G7" i="89"/>
  <c r="E7" i="89"/>
  <c r="G11" i="89" s="1"/>
  <c r="H11" i="89" s="1"/>
  <c r="D6" i="89"/>
  <c r="G13" i="88"/>
  <c r="H13" i="88" s="1"/>
  <c r="G12" i="88"/>
  <c r="H12" i="88" s="1"/>
  <c r="G7" i="88"/>
  <c r="E7" i="88"/>
  <c r="G11" i="88" s="1"/>
  <c r="H11" i="88" s="1"/>
  <c r="D6" i="88"/>
  <c r="G15" i="87"/>
  <c r="G13" i="87"/>
  <c r="H13" i="87" s="1"/>
  <c r="G12" i="87"/>
  <c r="H12" i="87" s="1"/>
  <c r="G7" i="87"/>
  <c r="E7" i="87"/>
  <c r="D6" i="87"/>
  <c r="G13" i="86"/>
  <c r="H13" i="86" s="1"/>
  <c r="G12" i="86"/>
  <c r="H12" i="86" s="1"/>
  <c r="G7" i="86"/>
  <c r="E7" i="86"/>
  <c r="G11" i="86" s="1"/>
  <c r="H11" i="86" s="1"/>
  <c r="D6" i="86"/>
  <c r="G13" i="85"/>
  <c r="G12" i="85"/>
  <c r="H12" i="85" s="1"/>
  <c r="G7" i="85"/>
  <c r="E7" i="85"/>
  <c r="G11" i="85" s="1"/>
  <c r="H11" i="85" s="1"/>
  <c r="D6" i="85"/>
  <c r="G13" i="84"/>
  <c r="H13" i="84" s="1"/>
  <c r="G12" i="84"/>
  <c r="H12" i="84" s="1"/>
  <c r="G7" i="84"/>
  <c r="E7" i="84"/>
  <c r="G11" i="84" s="1"/>
  <c r="H11" i="84" s="1"/>
  <c r="D6" i="84"/>
  <c r="G13" i="83"/>
  <c r="H13" i="83" s="1"/>
  <c r="G12" i="83"/>
  <c r="H12" i="83" s="1"/>
  <c r="G7" i="83"/>
  <c r="E7" i="83"/>
  <c r="G11" i="83" s="1"/>
  <c r="H11" i="83" s="1"/>
  <c r="D6" i="83"/>
  <c r="G13" i="82"/>
  <c r="H13" i="82" s="1"/>
  <c r="G12" i="82"/>
  <c r="H12" i="82" s="1"/>
  <c r="G7" i="82"/>
  <c r="E7" i="82"/>
  <c r="G11" i="82" s="1"/>
  <c r="H11" i="82" s="1"/>
  <c r="D6" i="82"/>
  <c r="G13" i="81"/>
  <c r="H13" i="81" s="1"/>
  <c r="G12" i="81"/>
  <c r="H12" i="81" s="1"/>
  <c r="G7" i="81"/>
  <c r="E7" i="81"/>
  <c r="G11" i="81" s="1"/>
  <c r="H11" i="81" s="1"/>
  <c r="D6" i="81"/>
  <c r="G13" i="80"/>
  <c r="H13" i="80" s="1"/>
  <c r="G12" i="80"/>
  <c r="H12" i="80" s="1"/>
  <c r="G7" i="80"/>
  <c r="E7" i="80"/>
  <c r="G11" i="80" s="1"/>
  <c r="H11" i="80" s="1"/>
  <c r="D6" i="80"/>
  <c r="G15" i="79"/>
  <c r="H15" i="79" s="1"/>
  <c r="G13" i="79"/>
  <c r="H13" i="79" s="1"/>
  <c r="G12" i="79"/>
  <c r="H12" i="79" s="1"/>
  <c r="G7" i="79"/>
  <c r="E7" i="79"/>
  <c r="D6" i="79"/>
  <c r="G13" i="78"/>
  <c r="H13" i="78" s="1"/>
  <c r="G12" i="78"/>
  <c r="H12" i="78" s="1"/>
  <c r="G7" i="78"/>
  <c r="E7" i="78"/>
  <c r="G11" i="78" s="1"/>
  <c r="H11" i="78" s="1"/>
  <c r="D6" i="78"/>
  <c r="G13" i="77"/>
  <c r="H13" i="77" s="1"/>
  <c r="G12" i="77"/>
  <c r="H12" i="77" s="1"/>
  <c r="G7" i="77"/>
  <c r="E7" i="77"/>
  <c r="G11" i="77" s="1"/>
  <c r="H11" i="77" s="1"/>
  <c r="D6" i="77"/>
  <c r="G13" i="76"/>
  <c r="H13" i="76" s="1"/>
  <c r="G12" i="76"/>
  <c r="G7" i="76"/>
  <c r="E7" i="76"/>
  <c r="G11" i="76" s="1"/>
  <c r="H11" i="76" s="1"/>
  <c r="D6" i="76"/>
  <c r="G13" i="75"/>
  <c r="H13" i="75" s="1"/>
  <c r="G12" i="75"/>
  <c r="H12" i="75" s="1"/>
  <c r="G7" i="75"/>
  <c r="E7" i="75"/>
  <c r="G11" i="75" s="1"/>
  <c r="H11" i="75" s="1"/>
  <c r="D6" i="75"/>
  <c r="G13" i="74"/>
  <c r="H13" i="74" s="1"/>
  <c r="G12" i="74"/>
  <c r="H12" i="74" s="1"/>
  <c r="G7" i="74"/>
  <c r="E7" i="74"/>
  <c r="G16" i="74" s="1"/>
  <c r="H16" i="74" s="1"/>
  <c r="D6" i="74"/>
  <c r="G13" i="73"/>
  <c r="H13" i="73" s="1"/>
  <c r="G12" i="73"/>
  <c r="H12" i="73" s="1"/>
  <c r="G7" i="73"/>
  <c r="E7" i="73"/>
  <c r="G11" i="73" s="1"/>
  <c r="D6" i="73"/>
  <c r="G15" i="72"/>
  <c r="H15" i="72" s="1"/>
  <c r="G13" i="72"/>
  <c r="H13" i="72" s="1"/>
  <c r="G12" i="72"/>
  <c r="H12" i="72" s="1"/>
  <c r="G7" i="72"/>
  <c r="E7" i="72"/>
  <c r="G11" i="72" s="1"/>
  <c r="H11" i="72" s="1"/>
  <c r="D6" i="72"/>
  <c r="G15" i="71"/>
  <c r="H15" i="71" s="1"/>
  <c r="G13" i="71"/>
  <c r="H13" i="71" s="1"/>
  <c r="G12" i="71"/>
  <c r="H12" i="71" s="1"/>
  <c r="G7" i="71"/>
  <c r="E7" i="71"/>
  <c r="G16" i="71" s="1"/>
  <c r="H16" i="71" s="1"/>
  <c r="D6" i="71"/>
  <c r="G13" i="70"/>
  <c r="H13" i="70" s="1"/>
  <c r="G12" i="70"/>
  <c r="H12" i="70" s="1"/>
  <c r="G7" i="70"/>
  <c r="E7" i="70"/>
  <c r="G11" i="70" s="1"/>
  <c r="H11" i="70" s="1"/>
  <c r="D6" i="70"/>
  <c r="G7" i="62"/>
  <c r="G7" i="63"/>
  <c r="G7" i="64"/>
  <c r="G7" i="65"/>
  <c r="G7" i="66"/>
  <c r="G7" i="67"/>
  <c r="G7" i="68"/>
  <c r="G7" i="69"/>
  <c r="G7" i="61"/>
  <c r="G15" i="69"/>
  <c r="H15" i="69" s="1"/>
  <c r="G13" i="69"/>
  <c r="H13" i="69" s="1"/>
  <c r="G12" i="69"/>
  <c r="H12" i="69" s="1"/>
  <c r="E7" i="69"/>
  <c r="G16" i="69" s="1"/>
  <c r="H16" i="69" s="1"/>
  <c r="D6" i="69"/>
  <c r="G15" i="68"/>
  <c r="H15" i="68" s="1"/>
  <c r="G13" i="68"/>
  <c r="G12" i="68"/>
  <c r="H12" i="68" s="1"/>
  <c r="E7" i="68"/>
  <c r="G11" i="68" s="1"/>
  <c r="H11" i="68" s="1"/>
  <c r="D6" i="68"/>
  <c r="G15" i="67"/>
  <c r="H15" i="67" s="1"/>
  <c r="G13" i="67"/>
  <c r="H13" i="67" s="1"/>
  <c r="G12" i="67"/>
  <c r="H12" i="67" s="1"/>
  <c r="E7" i="67"/>
  <c r="G16" i="67" s="1"/>
  <c r="H16" i="67" s="1"/>
  <c r="D6" i="67"/>
  <c r="G15" i="66"/>
  <c r="H15" i="66" s="1"/>
  <c r="G13" i="66"/>
  <c r="H13" i="66" s="1"/>
  <c r="G12" i="66"/>
  <c r="H12" i="66" s="1"/>
  <c r="E7" i="66"/>
  <c r="G11" i="66" s="1"/>
  <c r="H11" i="66" s="1"/>
  <c r="D6" i="66"/>
  <c r="G15" i="65"/>
  <c r="H15" i="65" s="1"/>
  <c r="G13" i="65"/>
  <c r="H13" i="65" s="1"/>
  <c r="G12" i="65"/>
  <c r="E7" i="65"/>
  <c r="G16" i="65" s="1"/>
  <c r="H16" i="65" s="1"/>
  <c r="D6" i="65"/>
  <c r="G15" i="64"/>
  <c r="H15" i="64" s="1"/>
  <c r="G13" i="64"/>
  <c r="H13" i="64" s="1"/>
  <c r="G12" i="64"/>
  <c r="H12" i="64" s="1"/>
  <c r="E7" i="64"/>
  <c r="G11" i="64" s="1"/>
  <c r="H11" i="64" s="1"/>
  <c r="D6" i="64"/>
  <c r="G15" i="63"/>
  <c r="H15" i="63" s="1"/>
  <c r="G13" i="63"/>
  <c r="H13" i="63" s="1"/>
  <c r="G12" i="63"/>
  <c r="H12" i="63" s="1"/>
  <c r="E7" i="63"/>
  <c r="G16" i="63" s="1"/>
  <c r="H16" i="63" s="1"/>
  <c r="D6" i="63"/>
  <c r="G15" i="62"/>
  <c r="H15" i="62" s="1"/>
  <c r="G13" i="62"/>
  <c r="H13" i="62" s="1"/>
  <c r="G12" i="62"/>
  <c r="H12" i="62" s="1"/>
  <c r="E7" i="62"/>
  <c r="G11" i="62" s="1"/>
  <c r="H11" i="62" s="1"/>
  <c r="D6" i="62"/>
  <c r="G15" i="61"/>
  <c r="G13" i="61"/>
  <c r="H13" i="61" s="1"/>
  <c r="G12" i="61"/>
  <c r="H12" i="61" s="1"/>
  <c r="E7" i="61"/>
  <c r="G16" i="61" s="1"/>
  <c r="D6" i="61"/>
  <c r="G7" i="52"/>
  <c r="G7" i="53"/>
  <c r="G7" i="54"/>
  <c r="G7" i="55"/>
  <c r="G7" i="56"/>
  <c r="G7" i="57"/>
  <c r="G7" i="58"/>
  <c r="G7" i="59"/>
  <c r="G7" i="51"/>
  <c r="G15" i="59"/>
  <c r="H15" i="59" s="1"/>
  <c r="G13" i="59"/>
  <c r="H13" i="59" s="1"/>
  <c r="G12" i="59"/>
  <c r="H12" i="59" s="1"/>
  <c r="E7" i="59"/>
  <c r="G11" i="59" s="1"/>
  <c r="H11" i="59" s="1"/>
  <c r="D6" i="59"/>
  <c r="G15" i="58"/>
  <c r="H15" i="58" s="1"/>
  <c r="G13" i="58"/>
  <c r="G12" i="58"/>
  <c r="H12" i="58" s="1"/>
  <c r="E7" i="58"/>
  <c r="G16" i="58" s="1"/>
  <c r="H16" i="58" s="1"/>
  <c r="D6" i="58"/>
  <c r="G15" i="57"/>
  <c r="H15" i="57" s="1"/>
  <c r="G13" i="57"/>
  <c r="H13" i="57" s="1"/>
  <c r="G12" i="57"/>
  <c r="H12" i="57" s="1"/>
  <c r="E7" i="57"/>
  <c r="G11" i="57" s="1"/>
  <c r="H11" i="57" s="1"/>
  <c r="D6" i="57"/>
  <c r="G15" i="56"/>
  <c r="H15" i="56" s="1"/>
  <c r="G13" i="56"/>
  <c r="H13" i="56" s="1"/>
  <c r="G12" i="56"/>
  <c r="H12" i="56" s="1"/>
  <c r="E7" i="56"/>
  <c r="G16" i="56" s="1"/>
  <c r="H16" i="56" s="1"/>
  <c r="D6" i="56"/>
  <c r="G15" i="55"/>
  <c r="H15" i="55" s="1"/>
  <c r="G13" i="55"/>
  <c r="G12" i="55"/>
  <c r="H12" i="55" s="1"/>
  <c r="E7" i="55"/>
  <c r="G11" i="55" s="1"/>
  <c r="H11" i="55" s="1"/>
  <c r="D6" i="55"/>
  <c r="G15" i="54"/>
  <c r="H15" i="54" s="1"/>
  <c r="G13" i="54"/>
  <c r="G12" i="54"/>
  <c r="H12" i="54" s="1"/>
  <c r="E7" i="54"/>
  <c r="G16" i="54" s="1"/>
  <c r="H16" i="54" s="1"/>
  <c r="D6" i="54"/>
  <c r="G15" i="53"/>
  <c r="H15" i="53" s="1"/>
  <c r="G13" i="53"/>
  <c r="H13" i="53" s="1"/>
  <c r="G12" i="53"/>
  <c r="H12" i="53" s="1"/>
  <c r="E7" i="53"/>
  <c r="G11" i="53" s="1"/>
  <c r="D6" i="53"/>
  <c r="G15" i="52"/>
  <c r="H15" i="52" s="1"/>
  <c r="G13" i="52"/>
  <c r="H13" i="52" s="1"/>
  <c r="G12" i="52"/>
  <c r="H12" i="52" s="1"/>
  <c r="E7" i="52"/>
  <c r="G16" i="52" s="1"/>
  <c r="H16" i="52" s="1"/>
  <c r="D6" i="52"/>
  <c r="G15" i="51"/>
  <c r="G13" i="51"/>
  <c r="H13" i="51" s="1"/>
  <c r="G12" i="51"/>
  <c r="E7" i="51"/>
  <c r="G11" i="51" s="1"/>
  <c r="H11" i="51" s="1"/>
  <c r="D6" i="51"/>
  <c r="G15" i="5"/>
  <c r="H15" i="5" s="1"/>
  <c r="G15" i="18"/>
  <c r="H15" i="18" s="1"/>
  <c r="G15" i="19"/>
  <c r="H15" i="19" s="1"/>
  <c r="G15" i="20"/>
  <c r="H15" i="20" s="1"/>
  <c r="G15" i="27"/>
  <c r="H15" i="27" s="1"/>
  <c r="G15" i="28"/>
  <c r="H15" i="28" s="1"/>
  <c r="G15" i="29"/>
  <c r="H15" i="29" s="1"/>
  <c r="G15" i="30"/>
  <c r="H15" i="30" s="1"/>
  <c r="G15" i="3"/>
  <c r="H15" i="3" s="1"/>
  <c r="G13" i="5"/>
  <c r="H13" i="5" s="1"/>
  <c r="G13" i="18"/>
  <c r="H13" i="18" s="1"/>
  <c r="G13" i="19"/>
  <c r="H13" i="19" s="1"/>
  <c r="G13" i="20"/>
  <c r="H13" i="20" s="1"/>
  <c r="G13" i="27"/>
  <c r="H13" i="27" s="1"/>
  <c r="G13" i="28"/>
  <c r="H13" i="28" s="1"/>
  <c r="G13" i="29"/>
  <c r="H13" i="29" s="1"/>
  <c r="G13" i="30"/>
  <c r="H13" i="30" s="1"/>
  <c r="G13" i="3"/>
  <c r="H13" i="3" s="1"/>
  <c r="E7" i="29"/>
  <c r="G11" i="29" s="1"/>
  <c r="H11" i="29" s="1"/>
  <c r="E7" i="30"/>
  <c r="G16" i="30" s="1"/>
  <c r="H16" i="30" s="1"/>
  <c r="E7" i="28"/>
  <c r="G16" i="28" s="1"/>
  <c r="H16" i="28" s="1"/>
  <c r="E7" i="20"/>
  <c r="G16" i="20" s="1"/>
  <c r="H16" i="20" s="1"/>
  <c r="E7" i="27"/>
  <c r="G16" i="27" s="1"/>
  <c r="H16" i="27" s="1"/>
  <c r="E7" i="19"/>
  <c r="G11" i="19" s="1"/>
  <c r="H11" i="19" s="1"/>
  <c r="E7" i="5"/>
  <c r="G16" i="5" s="1"/>
  <c r="E7" i="18"/>
  <c r="G16" i="18" s="1"/>
  <c r="H16" i="18" s="1"/>
  <c r="E7" i="3"/>
  <c r="G16" i="3" s="1"/>
  <c r="H16" i="3" s="1"/>
  <c r="D6" i="27"/>
  <c r="D6" i="30"/>
  <c r="D6" i="18"/>
  <c r="D6" i="20"/>
  <c r="D6" i="29"/>
  <c r="D6" i="5"/>
  <c r="D6" i="19"/>
  <c r="D6" i="28"/>
  <c r="D6" i="3"/>
  <c r="A65" i="1"/>
  <c r="A82" i="1" s="1"/>
  <c r="A62" i="1"/>
  <c r="A78" i="1" s="1"/>
  <c r="A59" i="1"/>
  <c r="A74" i="1" s="1"/>
  <c r="G7" i="5"/>
  <c r="G7" i="18"/>
  <c r="G7" i="19"/>
  <c r="G7" i="20"/>
  <c r="G7" i="27"/>
  <c r="G7" i="28"/>
  <c r="G7" i="29"/>
  <c r="G7" i="30"/>
  <c r="G7" i="3"/>
  <c r="H11" i="117" l="1"/>
  <c r="G14" i="101"/>
  <c r="H14" i="101" s="1"/>
  <c r="G16" i="68"/>
  <c r="H16" i="68" s="1"/>
  <c r="G11" i="69"/>
  <c r="H11" i="69" s="1"/>
  <c r="G16" i="62"/>
  <c r="H16" i="62" s="1"/>
  <c r="G16" i="90"/>
  <c r="H16" i="90" s="1"/>
  <c r="G16" i="94"/>
  <c r="H16" i="94" s="1"/>
  <c r="G11" i="61"/>
  <c r="H11" i="61" s="1"/>
  <c r="G14" i="78"/>
  <c r="H14" i="78" s="1"/>
  <c r="G16" i="84"/>
  <c r="H16" i="84" s="1"/>
  <c r="G14" i="82"/>
  <c r="H14" i="82" s="1"/>
  <c r="G16" i="80"/>
  <c r="H16" i="80" s="1"/>
  <c r="G16" i="82"/>
  <c r="H16" i="82" s="1"/>
  <c r="G11" i="54"/>
  <c r="H11" i="54" s="1"/>
  <c r="G11" i="63"/>
  <c r="H11" i="63" s="1"/>
  <c r="G14" i="72"/>
  <c r="H14" i="72" s="1"/>
  <c r="G16" i="78"/>
  <c r="H16" i="78" s="1"/>
  <c r="G16" i="86"/>
  <c r="H16" i="86" s="1"/>
  <c r="G14" i="70"/>
  <c r="H14" i="70" s="1"/>
  <c r="G11" i="56"/>
  <c r="H11" i="56" s="1"/>
  <c r="G14" i="62"/>
  <c r="H14" i="62" s="1"/>
  <c r="G16" i="66"/>
  <c r="H16" i="66" s="1"/>
  <c r="G11" i="67"/>
  <c r="H11" i="67" s="1"/>
  <c r="G16" i="70"/>
  <c r="H16" i="70" s="1"/>
  <c r="G14" i="74"/>
  <c r="H14" i="74" s="1"/>
  <c r="G14" i="88"/>
  <c r="G14" i="92"/>
  <c r="H14" i="92" s="1"/>
  <c r="G14" i="96"/>
  <c r="H14" i="96" s="1"/>
  <c r="G14" i="64"/>
  <c r="H14" i="64" s="1"/>
  <c r="G11" i="58"/>
  <c r="H11" i="58" s="1"/>
  <c r="G16" i="64"/>
  <c r="G11" i="65"/>
  <c r="H11" i="65" s="1"/>
  <c r="G14" i="68"/>
  <c r="H14" i="68" s="1"/>
  <c r="G11" i="71"/>
  <c r="H11" i="71" s="1"/>
  <c r="G16" i="72"/>
  <c r="H16" i="72" s="1"/>
  <c r="G11" i="74"/>
  <c r="H11" i="74" s="1"/>
  <c r="G14" i="76"/>
  <c r="H14" i="76" s="1"/>
  <c r="G14" i="80"/>
  <c r="H14" i="80" s="1"/>
  <c r="G14" i="84"/>
  <c r="H14" i="84" s="1"/>
  <c r="G14" i="86"/>
  <c r="H14" i="86" s="1"/>
  <c r="G14" i="90"/>
  <c r="H14" i="90" s="1"/>
  <c r="G14" i="94"/>
  <c r="H14" i="94" s="1"/>
  <c r="G16" i="76"/>
  <c r="H16" i="76" s="1"/>
  <c r="G14" i="66"/>
  <c r="H14" i="66" s="1"/>
  <c r="G16" i="88"/>
  <c r="H16" i="88" s="1"/>
  <c r="G16" i="92"/>
  <c r="H16" i="92" s="1"/>
  <c r="G16" i="96"/>
  <c r="H16" i="96" s="1"/>
  <c r="G14" i="113"/>
  <c r="H14" i="113" s="1"/>
  <c r="G14" i="100"/>
  <c r="H14" i="100" s="1"/>
  <c r="G14" i="128"/>
  <c r="H14" i="128" s="1"/>
  <c r="G14" i="125"/>
  <c r="H14" i="125" s="1"/>
  <c r="G14" i="124"/>
  <c r="H14" i="124" s="1"/>
  <c r="G14" i="126"/>
  <c r="H14" i="126" s="1"/>
  <c r="G14" i="98"/>
  <c r="H14" i="98" s="1"/>
  <c r="G14" i="99"/>
  <c r="H14" i="99" s="1"/>
  <c r="G14" i="102"/>
  <c r="H14" i="102" s="1"/>
  <c r="G14" i="103"/>
  <c r="H14" i="103" s="1"/>
  <c r="G14" i="111"/>
  <c r="H14" i="111" s="1"/>
  <c r="G14" i="119"/>
  <c r="H14" i="119" s="1"/>
  <c r="G14" i="105"/>
  <c r="H14" i="105" s="1"/>
  <c r="G14" i="109"/>
  <c r="H14" i="109" s="1"/>
  <c r="G14" i="107"/>
  <c r="H14" i="107" s="1"/>
  <c r="G14" i="115"/>
  <c r="H14" i="115" s="1"/>
  <c r="G14" i="123"/>
  <c r="H14" i="123" s="1"/>
  <c r="G14" i="104"/>
  <c r="H14" i="104" s="1"/>
  <c r="G14" i="106"/>
  <c r="H14" i="106" s="1"/>
  <c r="G14" i="108"/>
  <c r="H14" i="108" s="1"/>
  <c r="G14" i="110"/>
  <c r="H14" i="110" s="1"/>
  <c r="G14" i="112"/>
  <c r="H14" i="112" s="1"/>
  <c r="G14" i="114"/>
  <c r="H14" i="114" s="1"/>
  <c r="G14" i="116"/>
  <c r="H14" i="116" s="1"/>
  <c r="G14" i="118"/>
  <c r="H14" i="118" s="1"/>
  <c r="G14" i="120"/>
  <c r="H14" i="120" s="1"/>
  <c r="G14" i="122"/>
  <c r="H14" i="122" s="1"/>
  <c r="G16" i="81"/>
  <c r="H16" i="81" s="1"/>
  <c r="G14" i="81"/>
  <c r="H14" i="81" s="1"/>
  <c r="G16" i="89"/>
  <c r="H16" i="89" s="1"/>
  <c r="G14" i="89"/>
  <c r="H14" i="89" s="1"/>
  <c r="G14" i="71"/>
  <c r="H14" i="71" s="1"/>
  <c r="G16" i="83"/>
  <c r="H16" i="83" s="1"/>
  <c r="G14" i="83"/>
  <c r="H14" i="83" s="1"/>
  <c r="G16" i="91"/>
  <c r="H16" i="91" s="1"/>
  <c r="G14" i="91"/>
  <c r="H14" i="91" s="1"/>
  <c r="G16" i="79"/>
  <c r="H16" i="79" s="1"/>
  <c r="G14" i="79"/>
  <c r="H14" i="79" s="1"/>
  <c r="G16" i="87"/>
  <c r="H16" i="87" s="1"/>
  <c r="G14" i="87"/>
  <c r="H14" i="87" s="1"/>
  <c r="G16" i="95"/>
  <c r="H16" i="95" s="1"/>
  <c r="G14" i="95"/>
  <c r="H14" i="95" s="1"/>
  <c r="G16" i="75"/>
  <c r="H16" i="75" s="1"/>
  <c r="G14" i="75"/>
  <c r="H14" i="75" s="1"/>
  <c r="G16" i="73"/>
  <c r="H16" i="73" s="1"/>
  <c r="G14" i="73"/>
  <c r="H14" i="73" s="1"/>
  <c r="G16" i="77"/>
  <c r="H16" i="77" s="1"/>
  <c r="G14" i="77"/>
  <c r="H14" i="77" s="1"/>
  <c r="G11" i="79"/>
  <c r="H11" i="79" s="1"/>
  <c r="G16" i="85"/>
  <c r="H16" i="85" s="1"/>
  <c r="G14" i="85"/>
  <c r="H14" i="85" s="1"/>
  <c r="G11" i="87"/>
  <c r="H11" i="87" s="1"/>
  <c r="G16" i="93"/>
  <c r="H16" i="93" s="1"/>
  <c r="G14" i="93"/>
  <c r="H14" i="93" s="1"/>
  <c r="G11" i="95"/>
  <c r="H11" i="95" s="1"/>
  <c r="G18" i="68"/>
  <c r="H18" i="68" s="1"/>
  <c r="G18" i="62"/>
  <c r="H18" i="62" s="1"/>
  <c r="G14" i="61"/>
  <c r="H14" i="61" s="1"/>
  <c r="G14" i="63"/>
  <c r="H14" i="63" s="1"/>
  <c r="G14" i="65"/>
  <c r="H14" i="65" s="1"/>
  <c r="G14" i="67"/>
  <c r="H14" i="67" s="1"/>
  <c r="G14" i="69"/>
  <c r="H14" i="69" s="1"/>
  <c r="G14" i="51"/>
  <c r="H14" i="51" s="1"/>
  <c r="G16" i="51"/>
  <c r="H16" i="51" s="1"/>
  <c r="G11" i="52"/>
  <c r="H11" i="52" s="1"/>
  <c r="G14" i="53"/>
  <c r="H14" i="53" s="1"/>
  <c r="G16" i="53"/>
  <c r="H16" i="53" s="1"/>
  <c r="G14" i="55"/>
  <c r="H14" i="55" s="1"/>
  <c r="G16" i="55"/>
  <c r="H16" i="55" s="1"/>
  <c r="G14" i="57"/>
  <c r="H14" i="57" s="1"/>
  <c r="G16" i="57"/>
  <c r="H16" i="57" s="1"/>
  <c r="G14" i="59"/>
  <c r="H14" i="59" s="1"/>
  <c r="G16" i="59"/>
  <c r="H16" i="59" s="1"/>
  <c r="G14" i="52"/>
  <c r="H14" i="52" s="1"/>
  <c r="G14" i="54"/>
  <c r="G14" i="56"/>
  <c r="H14" i="56" s="1"/>
  <c r="G14" i="58"/>
  <c r="H14" i="58" s="1"/>
  <c r="G14" i="3"/>
  <c r="H14" i="3" s="1"/>
  <c r="G14" i="27"/>
  <c r="H14" i="27" s="1"/>
  <c r="G14" i="20"/>
  <c r="H14" i="20" s="1"/>
  <c r="G14" i="5"/>
  <c r="H14" i="5" s="1"/>
  <c r="G14" i="19"/>
  <c r="H14" i="19" s="1"/>
  <c r="G14" i="30"/>
  <c r="H14" i="30" s="1"/>
  <c r="G14" i="29"/>
  <c r="H14" i="29" s="1"/>
  <c r="G14" i="28"/>
  <c r="H14" i="28" s="1"/>
  <c r="G14" i="18"/>
  <c r="H14" i="18" s="1"/>
  <c r="G11" i="18"/>
  <c r="H11" i="18" s="1"/>
  <c r="G11" i="3"/>
  <c r="H11" i="3" s="1"/>
  <c r="G16" i="29"/>
  <c r="H16" i="29" s="1"/>
  <c r="G11" i="27"/>
  <c r="H11" i="27" s="1"/>
  <c r="G16" i="19"/>
  <c r="H16" i="19" s="1"/>
  <c r="G11" i="20"/>
  <c r="H11" i="20" s="1"/>
  <c r="G11" i="28"/>
  <c r="H11" i="28" s="1"/>
  <c r="G11" i="5"/>
  <c r="H11" i="5" s="1"/>
  <c r="G11" i="30"/>
  <c r="H11" i="30" s="1"/>
  <c r="G18" i="64" l="1"/>
  <c r="H18" i="64" s="1"/>
  <c r="H16" i="64"/>
  <c r="G18" i="54"/>
  <c r="H18" i="54" s="1"/>
  <c r="H14" i="54"/>
  <c r="G18" i="88"/>
  <c r="H18" i="88" s="1"/>
  <c r="H14" i="88"/>
  <c r="G18" i="76"/>
  <c r="H18" i="76" s="1"/>
  <c r="G18" i="78"/>
  <c r="H18" i="78" s="1"/>
  <c r="G18" i="82"/>
  <c r="H18" i="82" s="1"/>
  <c r="G18" i="84"/>
  <c r="H18" i="84" s="1"/>
  <c r="G18" i="55"/>
  <c r="H18" i="55" s="1"/>
  <c r="G18" i="74"/>
  <c r="H18" i="74" s="1"/>
  <c r="G18" i="94"/>
  <c r="H18" i="94" s="1"/>
  <c r="G18" i="90"/>
  <c r="H18" i="90" s="1"/>
  <c r="G18" i="58"/>
  <c r="H18" i="58" s="1"/>
  <c r="G18" i="66"/>
  <c r="H18" i="66" s="1"/>
  <c r="G18" i="86"/>
  <c r="H18" i="86" s="1"/>
  <c r="G18" i="70"/>
  <c r="H18" i="70" s="1"/>
  <c r="G18" i="92"/>
  <c r="H18" i="92" s="1"/>
  <c r="G18" i="91"/>
  <c r="H18" i="91" s="1"/>
  <c r="G18" i="96"/>
  <c r="H18" i="96" s="1"/>
  <c r="G18" i="72"/>
  <c r="H18" i="72" s="1"/>
  <c r="G18" i="63"/>
  <c r="H18" i="63" s="1"/>
  <c r="G18" i="80"/>
  <c r="H18" i="80" s="1"/>
  <c r="G18" i="85"/>
  <c r="H18" i="85" s="1"/>
  <c r="G18" i="51"/>
  <c r="H18" i="51" s="1"/>
  <c r="G18" i="57"/>
  <c r="H18" i="57" s="1"/>
  <c r="G14" i="131"/>
  <c r="H14" i="131" s="1"/>
  <c r="G14" i="132"/>
  <c r="H14" i="132" s="1"/>
  <c r="G14" i="130"/>
  <c r="H14" i="130" s="1"/>
  <c r="G14" i="127"/>
  <c r="H14" i="127" s="1"/>
  <c r="G14" i="129"/>
  <c r="H14" i="129" s="1"/>
  <c r="G14" i="97"/>
  <c r="H14" i="97" s="1"/>
  <c r="G18" i="79"/>
  <c r="H18" i="79" s="1"/>
  <c r="G18" i="81"/>
  <c r="H18" i="81" s="1"/>
  <c r="G18" i="83"/>
  <c r="H18" i="83" s="1"/>
  <c r="G18" i="71"/>
  <c r="H18" i="71" s="1"/>
  <c r="G18" i="95"/>
  <c r="H18" i="95" s="1"/>
  <c r="G18" i="89"/>
  <c r="H18" i="89" s="1"/>
  <c r="G18" i="87"/>
  <c r="H18" i="87" s="1"/>
  <c r="G18" i="73"/>
  <c r="H18" i="73" s="1"/>
  <c r="G18" i="93"/>
  <c r="H18" i="93" s="1"/>
  <c r="G18" i="75"/>
  <c r="H18" i="75" s="1"/>
  <c r="G18" i="77"/>
  <c r="H18" i="77" s="1"/>
  <c r="G18" i="65"/>
  <c r="H18" i="65" s="1"/>
  <c r="G18" i="69"/>
  <c r="H18" i="69" s="1"/>
  <c r="G18" i="67"/>
  <c r="H18" i="67" s="1"/>
  <c r="G18" i="61"/>
  <c r="H18" i="61" s="1"/>
  <c r="G18" i="53"/>
  <c r="H18" i="53" s="1"/>
  <c r="G18" i="59"/>
  <c r="H18" i="59" s="1"/>
  <c r="G18" i="56"/>
  <c r="H18" i="56" s="1"/>
  <c r="G18" i="52"/>
  <c r="H18" i="52" s="1"/>
  <c r="G12" i="18" l="1"/>
  <c r="G12" i="19"/>
  <c r="G12" i="20"/>
  <c r="G12" i="27"/>
  <c r="G12" i="28"/>
  <c r="G12" i="29"/>
  <c r="G12" i="30"/>
  <c r="G12" i="5"/>
  <c r="G12" i="3"/>
  <c r="G18" i="5" l="1"/>
  <c r="H18" i="5" s="1"/>
  <c r="H12" i="5"/>
  <c r="G18" i="28"/>
  <c r="H18" i="28" s="1"/>
  <c r="H12" i="28"/>
  <c r="G18" i="30"/>
  <c r="H18" i="30" s="1"/>
  <c r="H12" i="30"/>
  <c r="G18" i="20"/>
  <c r="H18" i="20" s="1"/>
  <c r="H12" i="20"/>
  <c r="G18" i="29"/>
  <c r="H18" i="29" s="1"/>
  <c r="H12" i="29"/>
  <c r="G18" i="27"/>
  <c r="H18" i="27" s="1"/>
  <c r="H12" i="27"/>
  <c r="G18" i="19"/>
  <c r="H18" i="19" s="1"/>
  <c r="H12" i="19"/>
  <c r="G18" i="3"/>
  <c r="H18" i="3" s="1"/>
  <c r="H12" i="3"/>
  <c r="G18" i="18"/>
  <c r="H18" i="18" s="1"/>
  <c r="H12" i="18"/>
  <c r="C45" i="1"/>
  <c r="C46" i="1" s="1"/>
  <c r="C47" i="1" s="1"/>
  <c r="C48" i="1" s="1"/>
  <c r="C49" i="1" s="1"/>
  <c r="C50" i="1" s="1"/>
  <c r="C51" i="1" s="1"/>
  <c r="C52" i="1" s="1"/>
  <c r="F44" i="1" s="1"/>
  <c r="F45" i="1" s="1"/>
  <c r="F46" i="1" s="1"/>
  <c r="F47" i="1" s="1"/>
  <c r="F48" i="1" s="1"/>
  <c r="F49" i="1" s="1"/>
  <c r="F50" i="1" s="1"/>
  <c r="F51" i="1" s="1"/>
  <c r="F52" i="1" s="1"/>
  <c r="I44" i="1" s="1"/>
  <c r="D75" i="1" l="1"/>
  <c r="D79" i="1"/>
  <c r="D83" i="1"/>
  <c r="G75" i="1"/>
  <c r="D76" i="1"/>
  <c r="D80" i="1"/>
  <c r="D77" i="1"/>
  <c r="D81" i="1"/>
  <c r="D85" i="1"/>
  <c r="D82" i="1"/>
  <c r="D84" i="1"/>
  <c r="G79" i="1"/>
  <c r="G83" i="1"/>
  <c r="J75" i="1"/>
  <c r="J79" i="1"/>
  <c r="J83" i="1"/>
  <c r="G74" i="1"/>
  <c r="G80" i="1"/>
  <c r="G84" i="1"/>
  <c r="J76" i="1"/>
  <c r="J80" i="1"/>
  <c r="J84" i="1"/>
  <c r="G76" i="1"/>
  <c r="G77" i="1"/>
  <c r="G81" i="1"/>
  <c r="G85" i="1"/>
  <c r="J77" i="1"/>
  <c r="J81" i="1"/>
  <c r="J85" i="1"/>
  <c r="D78" i="1"/>
  <c r="G78" i="1"/>
  <c r="G82" i="1"/>
  <c r="J74" i="1"/>
  <c r="J82" i="1"/>
  <c r="J78" i="1"/>
  <c r="J65" i="1"/>
  <c r="J61" i="1"/>
  <c r="G64" i="1"/>
  <c r="D67" i="1"/>
  <c r="G66" i="1"/>
  <c r="D65" i="1"/>
  <c r="G62" i="1"/>
  <c r="J63" i="1"/>
  <c r="J67" i="1"/>
  <c r="D61" i="1"/>
  <c r="G60" i="1"/>
  <c r="D63" i="1"/>
  <c r="J62" i="1"/>
  <c r="D59" i="1"/>
  <c r="G65" i="1"/>
  <c r="G61" i="1"/>
  <c r="G67" i="1"/>
  <c r="D62" i="1"/>
  <c r="D64" i="1"/>
  <c r="J60" i="1"/>
  <c r="J66" i="1"/>
  <c r="G63" i="1"/>
  <c r="D66" i="1"/>
  <c r="G59" i="1"/>
  <c r="J64" i="1"/>
  <c r="J46" i="1"/>
  <c r="J51" i="1"/>
  <c r="J49" i="1"/>
  <c r="J47" i="1"/>
  <c r="J45" i="1"/>
  <c r="J50" i="1"/>
  <c r="J52" i="1"/>
  <c r="J48" i="1"/>
  <c r="G48" i="1"/>
  <c r="G51" i="1"/>
  <c r="G50" i="1"/>
  <c r="G47" i="1"/>
  <c r="G46" i="1"/>
  <c r="G45" i="1"/>
  <c r="G49" i="1"/>
  <c r="D74" i="1" l="1"/>
  <c r="J59" i="1"/>
  <c r="D60" i="1"/>
  <c r="J44" i="1"/>
  <c r="G52" i="1"/>
  <c r="G44" i="1"/>
  <c r="I45" i="1"/>
  <c r="I46" i="1" s="1"/>
  <c r="I47" i="1" s="1"/>
  <c r="I48" i="1" s="1"/>
  <c r="I49" i="1" s="1"/>
  <c r="I50" i="1" s="1"/>
  <c r="I51" i="1" s="1"/>
  <c r="I52" i="1" s="1"/>
  <c r="C59" i="1" s="1"/>
  <c r="C60" i="1" s="1"/>
  <c r="C61" i="1" s="1"/>
  <c r="C62" i="1" s="1"/>
  <c r="C63" i="1" s="1"/>
  <c r="C64" i="1" s="1"/>
  <c r="C65" i="1" s="1"/>
  <c r="C66" i="1" s="1"/>
  <c r="C67" i="1" s="1"/>
  <c r="F59" i="1" s="1"/>
  <c r="F60" i="1" s="1"/>
  <c r="F61" i="1" s="1"/>
  <c r="F62" i="1" s="1"/>
  <c r="F63" i="1" s="1"/>
  <c r="F64" i="1" s="1"/>
  <c r="F65" i="1" s="1"/>
  <c r="F66" i="1" s="1"/>
  <c r="F67" i="1" s="1"/>
  <c r="I59" i="1" s="1"/>
  <c r="I60" i="1" s="1"/>
  <c r="I61" i="1" s="1"/>
  <c r="I62" i="1" s="1"/>
  <c r="I63" i="1" s="1"/>
  <c r="I64" i="1" s="1"/>
  <c r="I65" i="1" s="1"/>
  <c r="I66" i="1" s="1"/>
  <c r="I67" i="1" s="1"/>
  <c r="C74" i="1" s="1"/>
  <c r="C75" i="1" s="1"/>
  <c r="C76" i="1" s="1"/>
  <c r="C77" i="1" s="1"/>
  <c r="C78" i="1" s="1"/>
  <c r="C79" i="1" s="1"/>
  <c r="C80" i="1" s="1"/>
  <c r="C81" i="1" s="1"/>
  <c r="C82" i="1" s="1"/>
  <c r="C83" i="1" s="1"/>
  <c r="C84" i="1" s="1"/>
  <c r="C85" i="1" s="1"/>
  <c r="F74" i="1" s="1"/>
  <c r="F75" i="1" s="1"/>
  <c r="F76" i="1" s="1"/>
  <c r="F77" i="1" s="1"/>
  <c r="F78" i="1" s="1"/>
  <c r="F79" i="1" s="1"/>
  <c r="F80" i="1" s="1"/>
  <c r="F81" i="1" s="1"/>
  <c r="F82" i="1" s="1"/>
  <c r="F83" i="1" s="1"/>
  <c r="F84" i="1" s="1"/>
  <c r="F85" i="1" s="1"/>
  <c r="I74" i="1" s="1"/>
  <c r="I75" i="1" s="1"/>
  <c r="I76" i="1" s="1"/>
  <c r="I77" i="1" s="1"/>
  <c r="I78" i="1" s="1"/>
  <c r="I79" i="1" s="1"/>
  <c r="I80" i="1" s="1"/>
  <c r="I81" i="1" s="1"/>
  <c r="I82" i="1" s="1"/>
  <c r="I83" i="1" s="1"/>
  <c r="I84" i="1" s="1"/>
  <c r="I85" i="1" s="1"/>
  <c r="D49" i="1"/>
  <c r="D44" i="1"/>
  <c r="D45" i="1"/>
  <c r="D50" i="1"/>
  <c r="D48" i="1"/>
  <c r="D46" i="1"/>
  <c r="D52" i="1" l="1"/>
  <c r="D51" i="1"/>
  <c r="D47" i="1"/>
</calcChain>
</file>

<file path=xl/sharedStrings.xml><?xml version="1.0" encoding="utf-8"?>
<sst xmlns="http://schemas.openxmlformats.org/spreadsheetml/2006/main" count="2125" uniqueCount="117">
  <si>
    <t>Pris forslag til montage af glas skillervægge</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</si>
  <si>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</si>
  <si>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</si>
  <si>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</si>
  <si>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</si>
  <si>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</si>
  <si>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</si>
  <si>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</si>
  <si>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Firmaet SKAL stille egnet hjælpemidler til rådighed, og betalingen for brugen af disse hjælpemidler aftales i starten af arbejdet.</t>
  </si>
  <si>
    <t xml:space="preserve">- For at finde en cirka pris på opsætning af glasskillervægge, er du nødsaget til at stykke den sammen af priser fra nedenstående skemaer. </t>
  </si>
  <si>
    <t>- Skema 1 og 2 er henholdsvis stål eller aluprofiler, dette er meter-priser</t>
  </si>
  <si>
    <t>- I skema 3 finder du prisen for glasset, dette er en kvm-pris</t>
  </si>
  <si>
    <t>- I skema 4 ses tillægget pr. dør. Væggene måles som om der ikke er en dør og prisen tilføjes så tillægget. Tillæget indeholder 3 hængsellapper og 2 stk. slutblik. Såfremt døre leveres med færdig karm, skal disse betales efter afsnit 4 i prislisten. "Standart-priser" herfor kan du finde under "udvendige døre og vinduer".</t>
  </si>
  <si>
    <t>*</t>
  </si>
  <si>
    <t>Top-/sideprofil</t>
  </si>
  <si>
    <t>- Alle nedenstående priser er regnet ud fra forudsætningerne:</t>
  </si>
  <si>
    <t>- at væggene alle er 2,5 meter høje.</t>
  </si>
  <si>
    <t>- at der er forboret hulle i profilerne for montage.</t>
  </si>
  <si>
    <t>- at profilernes samlede mål ikke overstiger 270 mm, er dette tilfældet skal det arkorderes.</t>
  </si>
  <si>
    <t>- at den samlede glastykkelse ikke overstiger 12 mm, er dette tilfældet skal det akkorderes.</t>
  </si>
  <si>
    <t>- at glas højde + brede ikke overstiger 8000 mm, er dette tilfældet skal det akkorderes.</t>
  </si>
  <si>
    <t>- at ved montage af profiler, skal bund og én side lukkes med en løs side. Se illustration*</t>
  </si>
  <si>
    <t>- at der er 4 aftortninger af profilerne, samt 2 af lukke profilet.</t>
  </si>
  <si>
    <t>- at glas og profiler bliver monteret i samme akkord, hvis ikke skal priserne på glasset tillæges fladetilæg</t>
  </si>
  <si>
    <t>- at der monteres gummibånd på begge sider af glasset.</t>
  </si>
  <si>
    <t>løs side</t>
  </si>
  <si>
    <t>- at der IKKE fuges mellem glassene.</t>
  </si>
  <si>
    <t>- at der IKKE fortages opklodsninger af profilerne og KUN 2 klodser pr.glas.</t>
  </si>
  <si>
    <t>bund-/sideprofil</t>
  </si>
  <si>
    <t>Priserne herunder er opsætning af stålprofiler fastgjort pr. 40 cm</t>
  </si>
  <si>
    <t>Skema 1</t>
  </si>
  <si>
    <t>Regnskabs nummer</t>
  </si>
  <si>
    <t>Væglængde i meter t.o.m.</t>
  </si>
  <si>
    <t>Samlet mål i mm (tykkelse + brede) t.o.m.</t>
  </si>
  <si>
    <t>T.o.m. 500 m</t>
  </si>
  <si>
    <t>T.o.m 1500 m</t>
  </si>
  <si>
    <t>Over 1500 m</t>
  </si>
  <si>
    <t>kr/m</t>
  </si>
  <si>
    <t>Priserne herunder er opsætning af alu-profiler fastgjort pr. 40 cm</t>
  </si>
  <si>
    <t>Skema 2</t>
  </si>
  <si>
    <t>Skema 4</t>
  </si>
  <si>
    <t>Tillæg for døre og vinduer</t>
  </si>
  <si>
    <t>Kode</t>
  </si>
  <si>
    <t>Tekst</t>
  </si>
  <si>
    <t>pris</t>
  </si>
  <si>
    <t>060831</t>
  </si>
  <si>
    <t>Enkeltdøre</t>
  </si>
  <si>
    <t>060832</t>
  </si>
  <si>
    <t>Dobeltdøre</t>
  </si>
  <si>
    <t>060833</t>
  </si>
  <si>
    <t>Vinduer</t>
  </si>
  <si>
    <t>Priserne herunder er opsætning glas t.o.m. 8000 mm samenlagt mål (højde + brede)</t>
  </si>
  <si>
    <t>Skema 3</t>
  </si>
  <si>
    <t>Glastykkelse i mm</t>
  </si>
  <si>
    <t>T.o.m. 500 kvm</t>
  </si>
  <si>
    <t>T.o.m 1500 kvm</t>
  </si>
  <si>
    <t>Over 1500 kvm</t>
  </si>
  <si>
    <t>kr/kvm</t>
  </si>
  <si>
    <t>REGNSKABSNUMMER</t>
  </si>
  <si>
    <t>Stålprofiler til glasvægge</t>
  </si>
  <si>
    <t xml:space="preserve">Dette regnskab er lavet efter </t>
  </si>
  <si>
    <t>overenskomsten.</t>
  </si>
  <si>
    <t>Profil størrelse (Tykkelse + brede) i mm</t>
  </si>
  <si>
    <t>Væg længde i meter</t>
  </si>
  <si>
    <t>Graduering</t>
  </si>
  <si>
    <t>I alt</t>
  </si>
  <si>
    <t>060801A</t>
  </si>
  <si>
    <t>Stålprofil opsat</t>
  </si>
  <si>
    <t>060817</t>
  </si>
  <si>
    <t>Fladetillæg</t>
  </si>
  <si>
    <t>060818</t>
  </si>
  <si>
    <t>Vinkelret afkortning (4 stk)</t>
  </si>
  <si>
    <t>060822</t>
  </si>
  <si>
    <t>Synlig metalliste t.o.m. 85 mm (lukning)*</t>
  </si>
  <si>
    <t>Vinkelret afkortning (2 stk)</t>
  </si>
  <si>
    <t>060827</t>
  </si>
  <si>
    <t>Gummibånd, selklæbende eller trykket i not</t>
  </si>
  <si>
    <t>Total for dennne størelse væg</t>
  </si>
  <si>
    <t>060802A</t>
  </si>
  <si>
    <t>060803A</t>
  </si>
  <si>
    <t>060801B</t>
  </si>
  <si>
    <t>060802B</t>
  </si>
  <si>
    <t>060803B</t>
  </si>
  <si>
    <t>060801C</t>
  </si>
  <si>
    <t>060802C</t>
  </si>
  <si>
    <t>060803C</t>
  </si>
  <si>
    <t>Aluprofiler til glasvægge</t>
  </si>
  <si>
    <t>060807A</t>
  </si>
  <si>
    <t>Aluprofil opsat</t>
  </si>
  <si>
    <t>060819</t>
  </si>
  <si>
    <t>060808A</t>
  </si>
  <si>
    <t>060809A</t>
  </si>
  <si>
    <t>060807B</t>
  </si>
  <si>
    <t>060808B</t>
  </si>
  <si>
    <t>060809B</t>
  </si>
  <si>
    <t>060807C</t>
  </si>
  <si>
    <t>060808C</t>
  </si>
  <si>
    <t>060809C</t>
  </si>
  <si>
    <t>Opsætning af glas på metalprofiler</t>
  </si>
  <si>
    <t>Glas tykkelse i mm</t>
  </si>
  <si>
    <t>060813A</t>
  </si>
  <si>
    <t>Opsætning af glas</t>
  </si>
  <si>
    <t>060828</t>
  </si>
  <si>
    <t>Opklodsninger (2.stk pr. glas)</t>
  </si>
  <si>
    <t>060814A</t>
  </si>
  <si>
    <t>060815A</t>
  </si>
  <si>
    <t>060816A</t>
  </si>
  <si>
    <t>060813B</t>
  </si>
  <si>
    <t>060814B</t>
  </si>
  <si>
    <t>060815B</t>
  </si>
  <si>
    <t>060816B</t>
  </si>
  <si>
    <t>060813C</t>
  </si>
  <si>
    <t>060814C</t>
  </si>
  <si>
    <t>060815C</t>
  </si>
  <si>
    <t>060816C</t>
  </si>
  <si>
    <t>Dette ark må KUN opdateres via det selvstændige regneark "Prislistetillæg"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</si>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</sst>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0.0000"/>
    <numFmt numFmtId="166" formatCode="0.000"/>
  </numFmts>
  <fonts count="17">
    <font>
      <sz val="10"/>
      <color theme="1"/>
      <name val="Verdana"/>
      <family val="2"/>
    </font>
    <font>
      <sz val="10"/>
      <name val="Arial"/>
      <family val="2"/>
    </font>
    <font>
      <sz val="10"/>
      <color indexed="10"/>
      <name val="Arial"/>
      <family val="2"/>
    </font>
    <font>
      <sz val="20"/>
      <color theme="1"/>
      <name val="Verdana"/>
      <family val="2"/>
    </font>
    <font>
      <sz val="10"/>
      <color theme="1"/>
      <name val="Verdana"/>
      <family val="2"/>
    </font>
    <font>
      <b/>
      <sz val="10"/>
      <color theme="1"/>
      <name val="Verdana"/>
      <family val="2"/>
    </font>
    <font>
      <sz val="10"/>
      <color rgb="FF00B050"/>
      <name val="Arial"/>
      <family val="2"/>
    </font>
    <font>
      <sz val="10"/>
      <color rgb="FF0000FF"/>
      <name val="Arial"/>
      <family val="2"/>
    </font>
    <font>
      <b/>
      <sz val="20"/>
      <color theme="1"/>
      <name val="Verdana"/>
      <family val="2"/>
    </font>
    <font>
      <b/>
      <sz val="10"/>
      <name val="Arial"/>
      <family val="2"/>
    </font>
    <font>
      <b/>
      <sz val="10"/>
      <color theme="0"/>
      <name val="Verdana"/>
      <family val="2"/>
    </font>
    <font>
      <sz val="10"/>
      <color theme="0"/>
      <name val="Arial"/>
      <family val="2"/>
    </font>
    <font>
      <b/>
      <sz val="10"/>
      <name val="Verdana"/>
      <family val="2"/>
    </font>
    <font>
      <sz val="8"/>
      <name val="Verdana"/>
      <family val="2"/>
    </font>
    <font>
      <u/>
      <sz val="10"/>
      <color theme="10"/>
      <name val="Verdana"/>
      <family val="2"/>
    </font>
    <font>
      <u/>
      <sz val="10"/>
      <color rgb="FFFFFFFF"/>
      <name val="Verdana"/>
      <family val="2"/>
    </font>
    <font>
      <u/>
      <sz val="10"/>
      <color rgb="FF000000"/>
      <name val="Verdana"/>
      <family val="2"/>
    </font>
  </fonts>
  <fills count="11">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rgb="FF7030A0"/>
        <bgColor indexed="64"/>
      </patternFill>
    </fill>
    <fill>
      <patternFill patternType="solid">
        <fgColor theme="1" tint="0.34998626667073579"/>
        <bgColor indexed="64"/>
      </patternFill>
    </fill>
    <fill>
      <patternFill patternType="solid">
        <fgColor rgb="FF0000FF"/>
        <bgColor indexed="64"/>
      </patternFill>
    </fill>
  </fills>
  <borders count="5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s>
  <cellStyleXfs count="4">
    <xf numFmtId="0" fontId="0" fillId="0" borderId="0"/>
    <xf numFmtId="0" fontId="1" fillId="0" borderId="0"/>
    <xf numFmtId="164" fontId="4" fillId="0" borderId="0" applyFont="0" applyFill="0" applyBorder="0" applyAlignment="0" applyProtection="0"/>
    <xf numFmtId="0" fontId="14" fillId="0" borderId="0" applyNumberFormat="0" applyFill="0" applyBorder="0" applyAlignment="0" applyProtection="0"/>
  </cellStyleXfs>
  <cellXfs count="236">
    <xf numFmtId="0" fontId="0" fillId="0" borderId="0" xfId="0"/>
    <xf numFmtId="0" fontId="0" fillId="0" borderId="2" xfId="0" applyBorder="1"/>
    <xf numFmtId="49" fontId="0" fillId="0" borderId="0" xfId="0" applyNumberFormat="1" applyAlignment="1">
      <alignment horizontal="left" wrapText="1"/>
    </xf>
    <xf numFmtId="0" fontId="0" fillId="0" borderId="0" xfId="0" applyAlignment="1">
      <alignment horizontal="left" wrapText="1"/>
    </xf>
    <xf numFmtId="49" fontId="0" fillId="0" borderId="0" xfId="0" applyNumberFormat="1" applyAlignment="1">
      <alignment wrapText="1"/>
    </xf>
    <xf numFmtId="49" fontId="0" fillId="0" borderId="6" xfId="0" applyNumberFormat="1" applyBorder="1"/>
    <xf numFmtId="164" fontId="0" fillId="0" borderId="2" xfId="2" applyFont="1" applyBorder="1"/>
    <xf numFmtId="0" fontId="0" fillId="2" borderId="0" xfId="0" applyFill="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49" fontId="0" fillId="0" borderId="0" xfId="0" applyNumberFormat="1" applyAlignment="1">
      <alignment vertical="center" wrapText="1"/>
    </xf>
    <xf numFmtId="49" fontId="0" fillId="0" borderId="7" xfId="0" applyNumberFormat="1" applyBorder="1"/>
    <xf numFmtId="0" fontId="0" fillId="0" borderId="6" xfId="0" applyBorder="1"/>
    <xf numFmtId="0" fontId="0" fillId="0" borderId="7" xfId="0" applyBorder="1"/>
    <xf numFmtId="0" fontId="0" fillId="0" borderId="8" xfId="0" applyBorder="1"/>
    <xf numFmtId="164" fontId="0" fillId="0" borderId="9" xfId="0" applyNumberFormat="1" applyBorder="1"/>
    <xf numFmtId="164" fontId="0" fillId="0" borderId="9" xfId="2" applyFont="1" applyBorder="1"/>
    <xf numFmtId="164" fontId="0" fillId="0" borderId="15" xfId="0" applyNumberFormat="1" applyBorder="1"/>
    <xf numFmtId="164" fontId="0" fillId="0" borderId="17" xfId="2" applyFont="1" applyBorder="1"/>
    <xf numFmtId="164" fontId="0" fillId="2" borderId="18" xfId="2" applyFont="1" applyFill="1" applyBorder="1"/>
    <xf numFmtId="0" fontId="0" fillId="0" borderId="4" xfId="0" applyBorder="1"/>
    <xf numFmtId="0" fontId="3" fillId="0" borderId="0" xfId="0" applyFont="1" applyAlignment="1">
      <alignment horizontal="center"/>
    </xf>
    <xf numFmtId="0" fontId="2" fillId="0" borderId="20" xfId="1" applyFont="1" applyBorder="1" applyAlignment="1">
      <alignment horizontal="center"/>
    </xf>
    <xf numFmtId="0" fontId="2" fillId="0" borderId="20" xfId="1" applyFont="1" applyBorder="1" applyAlignment="1">
      <alignment horizontal="center" vertical="center"/>
    </xf>
    <xf numFmtId="0" fontId="6" fillId="0" borderId="20" xfId="1" applyFont="1" applyBorder="1" applyAlignment="1">
      <alignment horizontal="center" vertical="center"/>
    </xf>
    <xf numFmtId="0" fontId="7" fillId="0" borderId="20" xfId="1" applyFont="1" applyBorder="1" applyAlignment="1">
      <alignment horizontal="center" vertical="center"/>
    </xf>
    <xf numFmtId="0" fontId="0" fillId="0" borderId="0" xfId="0" applyAlignment="1">
      <alignment horizontal="center"/>
    </xf>
    <xf numFmtId="0" fontId="9" fillId="0" borderId="3" xfId="1" applyFont="1" applyBorder="1" applyAlignment="1">
      <alignment horizontal="center" vertical="center"/>
    </xf>
    <xf numFmtId="0" fontId="0" fillId="0" borderId="20" xfId="0" applyBorder="1"/>
    <xf numFmtId="1" fontId="1" fillId="0" borderId="11" xfId="1" applyNumberFormat="1" applyBorder="1" applyAlignment="1">
      <alignment horizontal="center"/>
    </xf>
    <xf numFmtId="0" fontId="0" fillId="0" borderId="27" xfId="0" applyBorder="1"/>
    <xf numFmtId="0" fontId="0" fillId="0" borderId="29" xfId="0" applyBorder="1"/>
    <xf numFmtId="0" fontId="7" fillId="0" borderId="30" xfId="1" applyFont="1" applyBorder="1" applyAlignment="1">
      <alignment horizontal="center" vertical="center"/>
    </xf>
    <xf numFmtId="0" fontId="0" fillId="0" borderId="23" xfId="0" applyBorder="1" applyAlignment="1">
      <alignment horizontal="center"/>
    </xf>
    <xf numFmtId="0" fontId="0" fillId="0" borderId="32" xfId="0" applyBorder="1" applyAlignment="1">
      <alignment horizontal="center"/>
    </xf>
    <xf numFmtId="0" fontId="0" fillId="0" borderId="24" xfId="0" applyBorder="1" applyAlignment="1">
      <alignment horizontal="center"/>
    </xf>
    <xf numFmtId="0" fontId="0" fillId="0" borderId="32" xfId="0" applyBorder="1"/>
    <xf numFmtId="0" fontId="0" fillId="0" borderId="33" xfId="0" applyBorder="1"/>
    <xf numFmtId="1" fontId="1" fillId="0" borderId="28" xfId="1" applyNumberFormat="1" applyBorder="1" applyAlignment="1">
      <alignment horizontal="center"/>
    </xf>
    <xf numFmtId="0" fontId="1" fillId="0" borderId="21" xfId="1" applyBorder="1" applyAlignment="1">
      <alignment horizontal="center" wrapText="1"/>
    </xf>
    <xf numFmtId="0" fontId="1" fillId="0" borderId="21" xfId="1" applyBorder="1" applyAlignment="1">
      <alignment wrapText="1"/>
    </xf>
    <xf numFmtId="0" fontId="7" fillId="0" borderId="0" xfId="1" applyFont="1"/>
    <xf numFmtId="1" fontId="1" fillId="0" borderId="0" xfId="1" applyNumberFormat="1" applyAlignment="1">
      <alignment horizontal="center"/>
    </xf>
    <xf numFmtId="0" fontId="2" fillId="0" borderId="0" xfId="1" applyFont="1"/>
    <xf numFmtId="1" fontId="6" fillId="0" borderId="0" xfId="1" applyNumberFormat="1" applyFont="1"/>
    <xf numFmtId="0" fontId="0" fillId="0" borderId="35" xfId="0" applyBorder="1"/>
    <xf numFmtId="0" fontId="6" fillId="0" borderId="0" xfId="1" applyFont="1"/>
    <xf numFmtId="0" fontId="11" fillId="3" borderId="2" xfId="1" applyFont="1" applyFill="1" applyBorder="1"/>
    <xf numFmtId="2" fontId="11" fillId="3" borderId="2" xfId="1" applyNumberFormat="1" applyFont="1" applyFill="1" applyBorder="1"/>
    <xf numFmtId="0" fontId="11" fillId="3" borderId="8" xfId="1" applyFont="1" applyFill="1" applyBorder="1"/>
    <xf numFmtId="0" fontId="1" fillId="5" borderId="2" xfId="1" applyFill="1" applyBorder="1"/>
    <xf numFmtId="2" fontId="1" fillId="5" borderId="2" xfId="1" applyNumberFormat="1" applyFill="1" applyBorder="1"/>
    <xf numFmtId="0" fontId="1" fillId="5" borderId="8" xfId="1" applyFill="1" applyBorder="1"/>
    <xf numFmtId="0" fontId="1" fillId="2" borderId="2" xfId="1" applyFill="1" applyBorder="1"/>
    <xf numFmtId="2" fontId="1" fillId="2" borderId="2" xfId="1" applyNumberFormat="1" applyFill="1" applyBorder="1"/>
    <xf numFmtId="0" fontId="11" fillId="3" borderId="20" xfId="1" applyFont="1" applyFill="1" applyBorder="1" applyAlignment="1">
      <alignment horizontal="center" vertical="center" wrapText="1"/>
    </xf>
    <xf numFmtId="0" fontId="1" fillId="6" borderId="20" xfId="1" applyFill="1" applyBorder="1" applyAlignment="1">
      <alignment horizontal="center" vertical="center" wrapText="1"/>
    </xf>
    <xf numFmtId="0" fontId="1" fillId="5" borderId="20" xfId="1" applyFill="1" applyBorder="1" applyAlignment="1">
      <alignment horizontal="center" vertical="center" wrapText="1"/>
    </xf>
    <xf numFmtId="0" fontId="11" fillId="4" borderId="20" xfId="1" applyFont="1" applyFill="1" applyBorder="1" applyAlignment="1">
      <alignment horizontal="center" vertical="center" wrapText="1"/>
    </xf>
    <xf numFmtId="0" fontId="11" fillId="8" borderId="2" xfId="1" applyFont="1" applyFill="1" applyBorder="1"/>
    <xf numFmtId="2" fontId="11" fillId="8" borderId="2" xfId="1" applyNumberFormat="1" applyFont="1" applyFill="1" applyBorder="1"/>
    <xf numFmtId="0" fontId="1" fillId="2" borderId="20" xfId="1" applyFill="1" applyBorder="1" applyAlignment="1">
      <alignment horizontal="center" vertical="center" wrapText="1"/>
    </xf>
    <xf numFmtId="0" fontId="1" fillId="2" borderId="8" xfId="1" applyFill="1" applyBorder="1"/>
    <xf numFmtId="0" fontId="11" fillId="8" borderId="20" xfId="1" applyFont="1" applyFill="1" applyBorder="1" applyAlignment="1">
      <alignment horizontal="center" vertical="center" wrapText="1"/>
    </xf>
    <xf numFmtId="0" fontId="11" fillId="8" borderId="8" xfId="1" applyFont="1" applyFill="1" applyBorder="1"/>
    <xf numFmtId="0" fontId="1" fillId="7" borderId="31" xfId="1" applyFill="1" applyBorder="1"/>
    <xf numFmtId="2" fontId="1" fillId="7" borderId="2" xfId="1" applyNumberFormat="1" applyFill="1" applyBorder="1"/>
    <xf numFmtId="0" fontId="1" fillId="7" borderId="25" xfId="1" applyFill="1" applyBorder="1"/>
    <xf numFmtId="0" fontId="1" fillId="7" borderId="20" xfId="1" applyFill="1" applyBorder="1" applyAlignment="1">
      <alignment horizontal="center" vertical="center" wrapText="1"/>
    </xf>
    <xf numFmtId="0" fontId="11" fillId="4" borderId="2" xfId="1" applyFont="1" applyFill="1" applyBorder="1"/>
    <xf numFmtId="2" fontId="11" fillId="4" borderId="2" xfId="1" applyNumberFormat="1" applyFont="1" applyFill="1" applyBorder="1"/>
    <xf numFmtId="0" fontId="1" fillId="6" borderId="2" xfId="1" applyFill="1" applyBorder="1"/>
    <xf numFmtId="2" fontId="1" fillId="6" borderId="2" xfId="1" applyNumberFormat="1" applyFill="1" applyBorder="1"/>
    <xf numFmtId="2" fontId="11" fillId="9" borderId="2" xfId="1" applyNumberFormat="1" applyFont="1" applyFill="1" applyBorder="1"/>
    <xf numFmtId="0" fontId="10" fillId="3" borderId="13" xfId="0" applyFont="1" applyFill="1" applyBorder="1"/>
    <xf numFmtId="0" fontId="10" fillId="4" borderId="13" xfId="0" applyFont="1" applyFill="1" applyBorder="1"/>
    <xf numFmtId="2" fontId="1" fillId="7" borderId="8" xfId="1" applyNumberFormat="1" applyFill="1" applyBorder="1"/>
    <xf numFmtId="0" fontId="11" fillId="9" borderId="31" xfId="1" applyFont="1" applyFill="1" applyBorder="1"/>
    <xf numFmtId="0" fontId="0" fillId="0" borderId="24" xfId="0" applyBorder="1"/>
    <xf numFmtId="0" fontId="11" fillId="4" borderId="8" xfId="1" applyFont="1" applyFill="1" applyBorder="1"/>
    <xf numFmtId="0" fontId="1" fillId="6" borderId="8" xfId="1" applyFill="1" applyBorder="1"/>
    <xf numFmtId="0" fontId="11" fillId="9" borderId="25" xfId="1" applyFont="1" applyFill="1" applyBorder="1"/>
    <xf numFmtId="2" fontId="11" fillId="3" borderId="8" xfId="1" applyNumberFormat="1" applyFont="1" applyFill="1" applyBorder="1"/>
    <xf numFmtId="0" fontId="0" fillId="0" borderId="9" xfId="0" applyBorder="1"/>
    <xf numFmtId="0" fontId="0" fillId="0" borderId="10" xfId="0" applyBorder="1"/>
    <xf numFmtId="0" fontId="0" fillId="0" borderId="11" xfId="0" applyBorder="1"/>
    <xf numFmtId="0" fontId="0" fillId="0" borderId="34" xfId="0" applyBorder="1"/>
    <xf numFmtId="0" fontId="0" fillId="0" borderId="22" xfId="0" applyBorder="1"/>
    <xf numFmtId="0" fontId="0" fillId="0" borderId="39" xfId="0" applyBorder="1"/>
    <xf numFmtId="0" fontId="0" fillId="0" borderId="40" xfId="0" applyBorder="1"/>
    <xf numFmtId="0" fontId="0" fillId="0" borderId="26" xfId="0" applyBorder="1"/>
    <xf numFmtId="0" fontId="0" fillId="0" borderId="41" xfId="0" applyBorder="1"/>
    <xf numFmtId="0" fontId="0" fillId="0" borderId="1" xfId="0" applyBorder="1"/>
    <xf numFmtId="0" fontId="0" fillId="0" borderId="42" xfId="0" applyBorder="1"/>
    <xf numFmtId="0" fontId="0" fillId="0" borderId="38" xfId="0" applyBorder="1" applyAlignment="1">
      <alignment horizontal="center" vertical="center"/>
    </xf>
    <xf numFmtId="0" fontId="10" fillId="6" borderId="13" xfId="0" applyFont="1" applyFill="1" applyBorder="1"/>
    <xf numFmtId="0" fontId="10" fillId="5" borderId="13" xfId="0" applyFont="1" applyFill="1" applyBorder="1"/>
    <xf numFmtId="0" fontId="10" fillId="10" borderId="13" xfId="0" applyFont="1" applyFill="1" applyBorder="1"/>
    <xf numFmtId="0" fontId="11" fillId="10" borderId="20" xfId="1" applyFont="1" applyFill="1" applyBorder="1" applyAlignment="1">
      <alignment horizontal="center" vertical="center" wrapText="1"/>
    </xf>
    <xf numFmtId="2" fontId="11" fillId="10" borderId="2" xfId="1" applyNumberFormat="1" applyFont="1" applyFill="1" applyBorder="1"/>
    <xf numFmtId="0" fontId="11" fillId="10" borderId="31" xfId="1" applyFont="1" applyFill="1" applyBorder="1"/>
    <xf numFmtId="0" fontId="11" fillId="10" borderId="25" xfId="1" applyFont="1" applyFill="1" applyBorder="1"/>
    <xf numFmtId="2" fontId="1" fillId="5" borderId="8" xfId="1" applyNumberFormat="1" applyFill="1" applyBorder="1"/>
    <xf numFmtId="2" fontId="11" fillId="10" borderId="8" xfId="1" applyNumberFormat="1" applyFont="1" applyFill="1" applyBorder="1"/>
    <xf numFmtId="0" fontId="12" fillId="7" borderId="13" xfId="0" applyFont="1" applyFill="1" applyBorder="1"/>
    <xf numFmtId="0" fontId="10" fillId="8" borderId="13" xfId="0" applyFont="1" applyFill="1" applyBorder="1"/>
    <xf numFmtId="0" fontId="12" fillId="2" borderId="13" xfId="0" applyFont="1" applyFill="1" applyBorder="1"/>
    <xf numFmtId="0" fontId="10" fillId="9" borderId="13" xfId="0" applyFont="1" applyFill="1" applyBorder="1"/>
    <xf numFmtId="2" fontId="1" fillId="2" borderId="8" xfId="1" applyNumberFormat="1" applyFill="1" applyBorder="1"/>
    <xf numFmtId="2" fontId="11" fillId="8" borderId="8" xfId="1" applyNumberFormat="1" applyFont="1" applyFill="1" applyBorder="1"/>
    <xf numFmtId="0" fontId="1" fillId="0" borderId="20" xfId="1" applyBorder="1" applyAlignment="1">
      <alignment horizontal="center" vertical="center" wrapText="1"/>
    </xf>
    <xf numFmtId="0" fontId="11" fillId="9" borderId="20" xfId="1" applyFont="1" applyFill="1" applyBorder="1" applyAlignment="1">
      <alignment horizontal="center" vertical="center" wrapText="1"/>
    </xf>
    <xf numFmtId="0" fontId="0" fillId="0" borderId="23" xfId="0" applyBorder="1" applyAlignment="1">
      <alignment horizontal="center" vertical="center" wrapText="1"/>
    </xf>
    <xf numFmtId="2" fontId="11" fillId="4" borderId="8" xfId="1" applyNumberFormat="1" applyFont="1" applyFill="1" applyBorder="1"/>
    <xf numFmtId="2" fontId="1" fillId="6" borderId="8" xfId="1" applyNumberFormat="1" applyFill="1" applyBorder="1"/>
    <xf numFmtId="2" fontId="11" fillId="9" borderId="8" xfId="1" applyNumberFormat="1" applyFont="1" applyFill="1" applyBorder="1"/>
    <xf numFmtId="0" fontId="5" fillId="0" borderId="0" xfId="0" applyFont="1" applyAlignment="1">
      <alignment horizontal="center"/>
    </xf>
    <xf numFmtId="49" fontId="0" fillId="0" borderId="24" xfId="0" applyNumberFormat="1" applyBorder="1"/>
    <xf numFmtId="164" fontId="0" fillId="0" borderId="44" xfId="2" applyFont="1" applyBorder="1"/>
    <xf numFmtId="164" fontId="0" fillId="0" borderId="22" xfId="0" applyNumberFormat="1" applyBorder="1"/>
    <xf numFmtId="164" fontId="0" fillId="0" borderId="46" xfId="2" applyFont="1" applyBorder="1"/>
    <xf numFmtId="49" fontId="5" fillId="0" borderId="0" xfId="0" applyNumberFormat="1" applyFont="1"/>
    <xf numFmtId="0" fontId="5" fillId="0" borderId="0" xfId="0" applyFont="1"/>
    <xf numFmtId="0" fontId="0" fillId="0" borderId="4" xfId="0" applyBorder="1" applyAlignment="1">
      <alignment horizontal="center"/>
    </xf>
    <xf numFmtId="0" fontId="0" fillId="0" borderId="3" xfId="0" applyBorder="1"/>
    <xf numFmtId="0" fontId="0" fillId="0" borderId="16" xfId="0" applyBorder="1" applyAlignment="1">
      <alignment horizontal="center"/>
    </xf>
    <xf numFmtId="0" fontId="0" fillId="0" borderId="19" xfId="0" applyBorder="1" applyAlignment="1">
      <alignment horizontal="center"/>
    </xf>
    <xf numFmtId="164" fontId="0" fillId="0" borderId="8" xfId="2" applyFont="1" applyBorder="1" applyAlignment="1">
      <alignment horizontal="center"/>
    </xf>
    <xf numFmtId="0" fontId="0" fillId="0" borderId="15" xfId="0" applyBorder="1" applyAlignment="1">
      <alignment horizontal="center"/>
    </xf>
    <xf numFmtId="0" fontId="0" fillId="0" borderId="18" xfId="0"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49" fontId="0" fillId="0" borderId="23" xfId="0" applyNumberFormat="1" applyBorder="1"/>
    <xf numFmtId="0" fontId="0" fillId="2" borderId="49" xfId="0" applyFill="1" applyBorder="1" applyAlignment="1">
      <alignment horizontal="center"/>
    </xf>
    <xf numFmtId="164" fontId="0" fillId="0" borderId="48" xfId="2" applyFont="1" applyBorder="1" applyAlignment="1">
      <alignment horizontal="center"/>
    </xf>
    <xf numFmtId="0" fontId="0" fillId="0" borderId="15" xfId="0" applyBorder="1"/>
    <xf numFmtId="2" fontId="0" fillId="0" borderId="17" xfId="0" applyNumberFormat="1" applyBorder="1"/>
    <xf numFmtId="2" fontId="0" fillId="0" borderId="18" xfId="0" applyNumberFormat="1" applyBorder="1"/>
    <xf numFmtId="164" fontId="0" fillId="0" borderId="19" xfId="2" applyFont="1" applyBorder="1"/>
    <xf numFmtId="164" fontId="0" fillId="2" borderId="47" xfId="2" applyFont="1" applyFill="1" applyBorder="1"/>
    <xf numFmtId="0" fontId="15" fillId="3" borderId="2" xfId="3" applyFont="1" applyFill="1" applyBorder="1"/>
    <xf numFmtId="1" fontId="16" fillId="5" borderId="2" xfId="3" applyNumberFormat="1" applyFont="1" applyFill="1" applyBorder="1"/>
    <xf numFmtId="1" fontId="15" fillId="10" borderId="2" xfId="3" applyNumberFormat="1" applyFont="1" applyFill="1" applyBorder="1"/>
    <xf numFmtId="0" fontId="15" fillId="10" borderId="2" xfId="3" applyFont="1" applyFill="1" applyBorder="1"/>
    <xf numFmtId="0" fontId="15" fillId="3" borderId="8" xfId="3" applyFont="1" applyFill="1" applyBorder="1"/>
    <xf numFmtId="1" fontId="16" fillId="5" borderId="8" xfId="3" applyNumberFormat="1" applyFont="1" applyFill="1" applyBorder="1"/>
    <xf numFmtId="0" fontId="15" fillId="10" borderId="8" xfId="3" applyFont="1" applyFill="1" applyBorder="1"/>
    <xf numFmtId="0" fontId="16" fillId="2" borderId="2" xfId="3" applyFont="1" applyFill="1" applyBorder="1"/>
    <xf numFmtId="1" fontId="15" fillId="8" borderId="2" xfId="3" applyNumberFormat="1" applyFont="1" applyFill="1" applyBorder="1"/>
    <xf numFmtId="1" fontId="16" fillId="7" borderId="2" xfId="3" applyNumberFormat="1" applyFont="1" applyFill="1" applyBorder="1"/>
    <xf numFmtId="0" fontId="16" fillId="7" borderId="2" xfId="3" applyFont="1" applyFill="1" applyBorder="1"/>
    <xf numFmtId="0" fontId="16" fillId="2" borderId="8" xfId="3" applyFont="1" applyFill="1" applyBorder="1"/>
    <xf numFmtId="1" fontId="15" fillId="8" borderId="8" xfId="3" applyNumberFormat="1" applyFont="1" applyFill="1" applyBorder="1"/>
    <xf numFmtId="0" fontId="16" fillId="7" borderId="8" xfId="3" applyFont="1" applyFill="1" applyBorder="1"/>
    <xf numFmtId="1" fontId="15" fillId="0" borderId="2" xfId="3" applyNumberFormat="1" applyFont="1" applyBorder="1" applyAlignment="1">
      <alignment horizontal="center"/>
    </xf>
    <xf numFmtId="0" fontId="15" fillId="4" borderId="2" xfId="3" applyFont="1" applyFill="1" applyBorder="1"/>
    <xf numFmtId="0" fontId="16" fillId="6" borderId="2" xfId="3" applyFont="1" applyFill="1" applyBorder="1"/>
    <xf numFmtId="0" fontId="15" fillId="9" borderId="2" xfId="3" applyFont="1" applyFill="1" applyBorder="1"/>
    <xf numFmtId="1" fontId="15" fillId="0" borderId="8" xfId="3" applyNumberFormat="1" applyFont="1" applyBorder="1" applyAlignment="1">
      <alignment horizontal="center"/>
    </xf>
    <xf numFmtId="0" fontId="15" fillId="4" borderId="8" xfId="3" applyFont="1" applyFill="1" applyBorder="1"/>
    <xf numFmtId="0" fontId="16" fillId="6" borderId="8" xfId="3" applyFont="1" applyFill="1" applyBorder="1"/>
    <xf numFmtId="0" fontId="15" fillId="9" borderId="8" xfId="3" applyFont="1" applyFill="1" applyBorder="1"/>
    <xf numFmtId="49" fontId="0" fillId="0" borderId="9"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0" xfId="0" applyNumberFormat="1" applyAlignment="1">
      <alignment horizontal="left" wrapText="1"/>
    </xf>
    <xf numFmtId="0" fontId="0" fillId="0" borderId="43" xfId="0" applyBorder="1" applyAlignment="1">
      <alignment horizontal="center" vertical="center"/>
    </xf>
    <xf numFmtId="49" fontId="0" fillId="3" borderId="9" xfId="0" applyNumberFormat="1" applyFill="1" applyBorder="1" applyAlignment="1">
      <alignment horizontal="center" vertical="center" wrapText="1"/>
    </xf>
    <xf numFmtId="49" fontId="0" fillId="3" borderId="10" xfId="0" applyNumberFormat="1" applyFill="1" applyBorder="1" applyAlignment="1">
      <alignment horizontal="center" vertical="center" wrapText="1"/>
    </xf>
    <xf numFmtId="49" fontId="0" fillId="3" borderId="11" xfId="0" applyNumberFormat="1" applyFill="1" applyBorder="1" applyAlignment="1">
      <alignment horizontal="center" vertical="center" wrapText="1"/>
    </xf>
    <xf numFmtId="0" fontId="0" fillId="0" borderId="8" xfId="0" applyBorder="1" applyAlignment="1">
      <alignment horizontal="center"/>
    </xf>
    <xf numFmtId="0" fontId="0" fillId="0" borderId="16" xfId="0" applyBorder="1" applyAlignment="1">
      <alignment horizontal="center" wrapText="1"/>
    </xf>
    <xf numFmtId="0" fontId="0" fillId="0" borderId="36" xfId="0" applyBorder="1" applyAlignment="1">
      <alignment horizontal="center" wrapText="1"/>
    </xf>
    <xf numFmtId="0" fontId="0" fillId="0" borderId="48" xfId="0" applyBorder="1" applyAlignment="1">
      <alignment horizontal="center"/>
    </xf>
    <xf numFmtId="0" fontId="0" fillId="0" borderId="21" xfId="0" applyBorder="1" applyAlignment="1">
      <alignment horizontal="center"/>
    </xf>
    <xf numFmtId="0" fontId="0" fillId="0" borderId="2" xfId="0" applyBorder="1" applyAlignment="1">
      <alignment horizontal="center"/>
    </xf>
    <xf numFmtId="0" fontId="3" fillId="0" borderId="0" xfId="0" applyFont="1" applyAlignment="1">
      <alignment horizontal="center" vertical="center"/>
    </xf>
    <xf numFmtId="0" fontId="8" fillId="0" borderId="0" xfId="0" applyFont="1" applyAlignment="1">
      <alignment horizontal="center"/>
    </xf>
    <xf numFmtId="0" fontId="5" fillId="0" borderId="0" xfId="0" applyFont="1" applyAlignment="1">
      <alignment horizontal="center"/>
    </xf>
    <xf numFmtId="0" fontId="5" fillId="0" borderId="0" xfId="0" applyFont="1" applyAlignment="1">
      <alignment horizontal="right"/>
    </xf>
    <xf numFmtId="49" fontId="0" fillId="0" borderId="0" xfId="0" applyNumberFormat="1" applyAlignment="1">
      <alignment horizontal="left" vertical="center" wrapText="1"/>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16" xfId="0" applyBorder="1" applyAlignment="1">
      <alignment horizontal="left"/>
    </xf>
    <xf numFmtId="0" fontId="0" fillId="0" borderId="36" xfId="0" applyBorder="1" applyAlignment="1">
      <alignment horizontal="left"/>
    </xf>
    <xf numFmtId="0" fontId="0" fillId="0" borderId="37" xfId="0" applyBorder="1" applyAlignment="1">
      <alignment horizontal="left"/>
    </xf>
    <xf numFmtId="0" fontId="0" fillId="0" borderId="2" xfId="0" applyBorder="1" applyAlignment="1">
      <alignment horizontal="left"/>
    </xf>
    <xf numFmtId="0" fontId="0" fillId="0" borderId="8" xfId="0" applyBorder="1" applyAlignment="1">
      <alignment horizontal="left"/>
    </xf>
    <xf numFmtId="0" fontId="10" fillId="3" borderId="12" xfId="0" applyFont="1" applyFill="1" applyBorder="1" applyAlignment="1">
      <alignment horizontal="center"/>
    </xf>
    <xf numFmtId="0" fontId="10" fillId="3" borderId="13" xfId="0" applyFont="1" applyFill="1" applyBorder="1" applyAlignment="1">
      <alignment horizontal="center"/>
    </xf>
    <xf numFmtId="0" fontId="10" fillId="3" borderId="14" xfId="0" applyFont="1" applyFill="1" applyBorder="1" applyAlignment="1">
      <alignment horizontal="center"/>
    </xf>
    <xf numFmtId="0" fontId="0" fillId="2" borderId="2" xfId="0" applyFill="1" applyBorder="1" applyAlignment="1">
      <alignment horizontal="center" wrapText="1"/>
    </xf>
    <xf numFmtId="1" fontId="0" fillId="2" borderId="2" xfId="0" applyNumberFormat="1" applyFill="1" applyBorder="1" applyAlignment="1">
      <alignment horizontal="center" vertical="center"/>
    </xf>
    <xf numFmtId="0" fontId="0" fillId="0" borderId="16"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9" fontId="0" fillId="2" borderId="9" xfId="0" applyNumberFormat="1" applyFill="1" applyBorder="1" applyAlignment="1">
      <alignment horizontal="center" vertical="center"/>
    </xf>
    <xf numFmtId="9" fontId="0" fillId="2" borderId="11" xfId="0" applyNumberFormat="1"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10" fillId="5" borderId="12" xfId="0" applyFont="1" applyFill="1" applyBorder="1" applyAlignment="1">
      <alignment horizontal="center"/>
    </xf>
    <xf numFmtId="0" fontId="10" fillId="5" borderId="13" xfId="0" applyFont="1" applyFill="1" applyBorder="1" applyAlignment="1">
      <alignment horizontal="center"/>
    </xf>
    <xf numFmtId="0" fontId="10" fillId="5" borderId="14" xfId="0" applyFont="1" applyFill="1" applyBorder="1" applyAlignment="1">
      <alignment horizontal="center"/>
    </xf>
    <xf numFmtId="0" fontId="10" fillId="10" borderId="12" xfId="0" applyFont="1" applyFill="1" applyBorder="1" applyAlignment="1">
      <alignment horizontal="center"/>
    </xf>
    <xf numFmtId="0" fontId="10" fillId="10" borderId="13" xfId="0" applyFont="1" applyFill="1" applyBorder="1" applyAlignment="1">
      <alignment horizontal="center"/>
    </xf>
    <xf numFmtId="0" fontId="10" fillId="10" borderId="14"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horizontal="center"/>
    </xf>
    <xf numFmtId="0" fontId="12" fillId="2" borderId="14" xfId="0" applyFont="1" applyFill="1" applyBorder="1" applyAlignment="1">
      <alignment horizontal="center"/>
    </xf>
    <xf numFmtId="0" fontId="10" fillId="8" borderId="12" xfId="0" applyFont="1" applyFill="1" applyBorder="1" applyAlignment="1">
      <alignment horizontal="center"/>
    </xf>
    <xf numFmtId="0" fontId="10" fillId="8" borderId="13" xfId="0" applyFont="1" applyFill="1" applyBorder="1" applyAlignment="1">
      <alignment horizontal="center"/>
    </xf>
    <xf numFmtId="0" fontId="10" fillId="8" borderId="14" xfId="0" applyFont="1" applyFill="1" applyBorder="1" applyAlignment="1">
      <alignment horizontal="center"/>
    </xf>
    <xf numFmtId="0" fontId="12" fillId="7" borderId="12" xfId="0" applyFont="1" applyFill="1" applyBorder="1" applyAlignment="1">
      <alignment horizontal="center"/>
    </xf>
    <xf numFmtId="0" fontId="12" fillId="7" borderId="13" xfId="0" applyFont="1" applyFill="1" applyBorder="1" applyAlignment="1">
      <alignment horizontal="center"/>
    </xf>
    <xf numFmtId="0" fontId="12" fillId="7" borderId="14" xfId="0" applyFont="1" applyFill="1" applyBorder="1" applyAlignment="1">
      <alignment horizontal="center"/>
    </xf>
    <xf numFmtId="0" fontId="0" fillId="0" borderId="45" xfId="0" applyBorder="1" applyAlignment="1">
      <alignment horizontal="left"/>
    </xf>
    <xf numFmtId="0" fontId="0" fillId="0" borderId="44" xfId="0" applyBorder="1" applyAlignment="1">
      <alignment horizontal="left"/>
    </xf>
    <xf numFmtId="0" fontId="0" fillId="0" borderId="20" xfId="0" applyBorder="1" applyAlignment="1">
      <alignment horizontal="left"/>
    </xf>
    <xf numFmtId="0" fontId="10" fillId="4" borderId="12" xfId="0" applyFont="1" applyFill="1" applyBorder="1" applyAlignment="1">
      <alignment horizontal="center"/>
    </xf>
    <xf numFmtId="0" fontId="10" fillId="4" borderId="13" xfId="0" applyFont="1" applyFill="1" applyBorder="1" applyAlignment="1">
      <alignment horizontal="center"/>
    </xf>
    <xf numFmtId="0" fontId="10" fillId="4" borderId="14" xfId="0" applyFont="1" applyFill="1" applyBorder="1" applyAlignment="1">
      <alignment horizontal="center"/>
    </xf>
    <xf numFmtId="0" fontId="0" fillId="2" borderId="2" xfId="0" applyFill="1" applyBorder="1" applyAlignment="1">
      <alignment horizontal="center" vertical="center" wrapText="1"/>
    </xf>
    <xf numFmtId="0" fontId="0" fillId="0" borderId="0" xfId="0" applyAlignment="1">
      <alignment horizontal="center"/>
    </xf>
    <xf numFmtId="0" fontId="10" fillId="6" borderId="12" xfId="0" applyFont="1" applyFill="1" applyBorder="1" applyAlignment="1">
      <alignment horizontal="center"/>
    </xf>
    <xf numFmtId="0" fontId="10" fillId="6" borderId="13" xfId="0" applyFont="1" applyFill="1" applyBorder="1" applyAlignment="1">
      <alignment horizontal="center"/>
    </xf>
    <xf numFmtId="0" fontId="10" fillId="6" borderId="14" xfId="0" applyFont="1" applyFill="1" applyBorder="1" applyAlignment="1">
      <alignment horizontal="center"/>
    </xf>
    <xf numFmtId="0" fontId="10" fillId="9" borderId="12" xfId="0" applyFont="1" applyFill="1" applyBorder="1" applyAlignment="1">
      <alignment horizontal="center"/>
    </xf>
    <xf numFmtId="0" fontId="10" fillId="9" borderId="13" xfId="0" applyFont="1" applyFill="1" applyBorder="1" applyAlignment="1">
      <alignment horizontal="center"/>
    </xf>
    <xf numFmtId="0" fontId="10" fillId="9" borderId="14" xfId="0" applyFont="1" applyFill="1" applyBorder="1" applyAlignment="1">
      <alignment horizontal="center"/>
    </xf>
    <xf numFmtId="0" fontId="1" fillId="0" borderId="4" xfId="1" applyFont="1" applyBorder="1" applyAlignment="1">
      <alignment horizontal="center" wrapText="1"/>
    </xf>
    <xf numFmtId="0" fontId="1" fillId="0" borderId="4" xfId="1" applyFont="1" applyBorder="1"/>
    <xf numFmtId="0" fontId="1" fillId="0" borderId="5" xfId="1" applyFont="1" applyBorder="1"/>
    <xf numFmtId="0" fontId="1" fillId="0" borderId="4" xfId="1" applyFont="1" applyBorder="1" applyAlignment="1">
      <alignment wrapText="1"/>
    </xf>
  </cellXfs>
  <cellStyles count="4">
    <cellStyle name="Link" xfId="3" builtinId="8"/>
    <cellStyle name="Normal" xfId="0" builtinId="0"/>
    <cellStyle name="Normal 2" xfId="1" xr:uid="{00000000-0005-0000-0000-000001000000}"/>
    <cellStyle name="Valuta" xfId="2" builtin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S88"/>
  <sheetViews>
    <sheetView tabSelected="1" topLeftCell="A5" workbookViewId="0">
      <selection activeCell="B35" sqref="B35:N35"/>
    </sheetView>
  </sheetViews>
  <sheetFormatPr defaultRowHeight="12.75"/>
  <cols>
    <col min="1" max="1" width="13.75" customWidth="1"/>
    <col min="2" max="2" width="14.25" customWidth="1"/>
    <col min="3" max="3" width="9.25" customWidth="1"/>
    <col min="4" max="4" width="6.625" bestFit="1" customWidth="1"/>
    <col min="5" max="5" width="8.75" customWidth="1"/>
    <col min="6" max="6" width="9" customWidth="1"/>
    <col min="7" max="7" width="6.625" bestFit="1" customWidth="1"/>
    <col min="8" max="8" width="8.75" customWidth="1"/>
    <col min="9" max="9" width="9.125" customWidth="1"/>
    <col min="10" max="10" width="5.625" customWidth="1"/>
    <col min="11" max="11" width="8.75" customWidth="1"/>
    <col min="12" max="12" width="7.125" customWidth="1"/>
    <col min="13" max="13" width="5.625" customWidth="1"/>
    <col min="14" max="14" width="10.75" customWidth="1"/>
    <col min="16" max="16" width="9.75" bestFit="1" customWidth="1"/>
    <col min="17" max="17" width="10.625" bestFit="1" customWidth="1"/>
    <col min="19" max="20" width="10.5" bestFit="1" customWidth="1"/>
  </cols>
  <sheetData>
    <row r="2" spans="1:15" ht="12.75" customHeight="1">
      <c r="A2" s="178" t="s">
        <v>0</v>
      </c>
      <c r="B2" s="178"/>
      <c r="C2" s="178"/>
      <c r="D2" s="178"/>
      <c r="E2" s="178"/>
      <c r="F2" s="178"/>
      <c r="G2" s="178"/>
      <c r="H2" s="178"/>
      <c r="I2" s="178"/>
      <c r="J2" s="178"/>
      <c r="K2" s="178"/>
      <c r="L2" s="178"/>
      <c r="M2" s="178"/>
      <c r="N2" s="178"/>
    </row>
    <row r="3" spans="1:15" ht="12.75" customHeight="1">
      <c r="A3" s="178"/>
      <c r="B3" s="178"/>
      <c r="C3" s="178"/>
      <c r="D3" s="178"/>
      <c r="E3" s="178"/>
      <c r="F3" s="178"/>
      <c r="G3" s="178"/>
      <c r="H3" s="178"/>
      <c r="I3" s="178"/>
      <c r="J3" s="178"/>
      <c r="K3" s="178"/>
      <c r="L3" s="178"/>
      <c r="M3" s="178"/>
      <c r="N3" s="178"/>
    </row>
    <row r="4" spans="1:15" ht="24.75">
      <c r="A4" s="23"/>
      <c r="B4" s="23"/>
      <c r="C4" s="23"/>
      <c r="D4" s="23"/>
      <c r="E4" s="23"/>
      <c r="F4" s="23"/>
      <c r="G4" s="23"/>
      <c r="H4" s="23"/>
      <c r="I4" s="23"/>
      <c r="J4" s="23"/>
      <c r="K4" s="23"/>
      <c r="L4" s="23"/>
      <c r="M4" s="23"/>
      <c r="N4" s="23"/>
      <c r="O4" s="23"/>
    </row>
    <row r="5" spans="1:15" ht="24.75">
      <c r="A5" s="179" t="s">
        <v>1</v>
      </c>
      <c r="B5" s="179"/>
      <c r="C5" s="179"/>
      <c r="D5" s="179"/>
      <c r="E5" s="179"/>
      <c r="F5" s="179"/>
      <c r="G5" s="179"/>
      <c r="H5" s="179"/>
      <c r="I5" s="179"/>
      <c r="J5" s="179"/>
      <c r="K5" s="179"/>
      <c r="L5" s="179"/>
      <c r="M5" s="179"/>
      <c r="N5" s="179"/>
      <c r="O5" s="179"/>
    </row>
    <row r="6" spans="1:15" ht="12.75" customHeight="1">
      <c r="A6" s="180" t="s">
        <v>2</v>
      </c>
      <c r="B6" s="180"/>
      <c r="C6" s="180"/>
      <c r="D6" s="180"/>
      <c r="E6" s="180"/>
      <c r="F6" s="180"/>
      <c r="G6" s="180"/>
      <c r="H6" s="180"/>
      <c r="I6" s="180"/>
      <c r="J6" s="180"/>
      <c r="K6" s="180"/>
      <c r="L6" s="180"/>
      <c r="M6" s="180"/>
      <c r="N6" s="180"/>
      <c r="O6" s="180"/>
    </row>
    <row r="7" spans="1:15" ht="12.75" customHeight="1">
      <c r="A7" s="181" t="s">
        <v>3</v>
      </c>
      <c r="B7" s="181"/>
      <c r="C7" s="181"/>
      <c r="D7" s="181"/>
      <c r="E7" s="181"/>
      <c r="F7" s="181"/>
      <c r="G7" s="181"/>
      <c r="H7" s="181"/>
      <c r="I7" s="181"/>
      <c r="J7" s="181"/>
      <c r="K7" s="118">
        <f>'[1]Prisliste tillæg'!$I$6</f>
        <v>2023</v>
      </c>
      <c r="L7" s="123" t="s">
        <v>4</v>
      </c>
      <c r="N7" s="123"/>
      <c r="O7" s="124"/>
    </row>
    <row r="9" spans="1:15">
      <c r="A9" s="167" t="s">
        <v>5</v>
      </c>
      <c r="B9" s="167"/>
      <c r="C9" s="167"/>
      <c r="D9" s="167"/>
      <c r="E9" s="167"/>
      <c r="F9" s="167"/>
      <c r="G9" s="167"/>
      <c r="H9" s="167"/>
      <c r="I9" s="167"/>
      <c r="J9" s="167"/>
      <c r="K9" s="167"/>
      <c r="L9" s="167"/>
      <c r="M9" s="167"/>
      <c r="N9" s="167"/>
    </row>
    <row r="10" spans="1:15">
      <c r="A10" s="167"/>
      <c r="B10" s="167"/>
      <c r="C10" s="167"/>
      <c r="D10" s="167"/>
      <c r="E10" s="167"/>
      <c r="F10" s="167"/>
      <c r="G10" s="167"/>
      <c r="H10" s="167"/>
      <c r="I10" s="167"/>
      <c r="J10" s="167"/>
      <c r="K10" s="167"/>
      <c r="L10" s="167"/>
      <c r="M10" s="167"/>
      <c r="N10" s="167"/>
    </row>
    <row r="11" spans="1:15">
      <c r="A11" s="3"/>
      <c r="B11" s="3"/>
      <c r="C11" s="3"/>
      <c r="D11" s="3"/>
      <c r="E11" s="3"/>
      <c r="F11" s="3"/>
      <c r="G11" s="3"/>
      <c r="H11" s="3"/>
      <c r="I11" s="3"/>
      <c r="J11" s="3"/>
      <c r="K11" s="3"/>
      <c r="L11" s="3"/>
      <c r="M11" s="3"/>
      <c r="N11" s="3"/>
    </row>
    <row r="12" spans="1:15">
      <c r="A12" s="167" t="s">
        <v>6</v>
      </c>
      <c r="B12" s="167"/>
      <c r="C12" s="167"/>
      <c r="D12" s="167"/>
      <c r="E12" s="167"/>
      <c r="F12" s="167"/>
      <c r="G12" s="167"/>
      <c r="H12" s="167"/>
      <c r="I12" s="167"/>
      <c r="J12" s="167"/>
      <c r="K12" s="167"/>
      <c r="L12" s="167"/>
      <c r="M12" s="167"/>
      <c r="N12" s="167"/>
    </row>
    <row r="13" spans="1:15">
      <c r="A13" s="167"/>
      <c r="B13" s="167"/>
      <c r="C13" s="167"/>
      <c r="D13" s="167"/>
      <c r="E13" s="167"/>
      <c r="F13" s="167"/>
      <c r="G13" s="167"/>
      <c r="H13" s="167"/>
      <c r="I13" s="167"/>
      <c r="J13" s="167"/>
      <c r="K13" s="167"/>
      <c r="L13" s="167"/>
      <c r="M13" s="167"/>
      <c r="N13" s="167"/>
    </row>
    <row r="14" spans="1:15">
      <c r="A14" s="3"/>
      <c r="B14" s="3"/>
      <c r="C14" s="3"/>
      <c r="D14" s="3"/>
      <c r="E14" s="3"/>
      <c r="F14" s="3"/>
      <c r="G14" s="3"/>
      <c r="H14" s="3"/>
      <c r="I14" s="3"/>
      <c r="J14" s="3"/>
      <c r="K14" s="3"/>
      <c r="L14" s="3"/>
      <c r="M14" s="3"/>
      <c r="N14" s="3"/>
    </row>
    <row r="15" spans="1:15">
      <c r="A15" s="167" t="s">
        <v>7</v>
      </c>
      <c r="B15" s="167"/>
      <c r="C15" s="167"/>
      <c r="D15" s="167"/>
      <c r="E15" s="167"/>
      <c r="F15" s="167"/>
      <c r="G15" s="167"/>
      <c r="H15" s="167"/>
      <c r="I15" s="167"/>
      <c r="J15" s="167"/>
      <c r="K15" s="167"/>
      <c r="L15" s="167"/>
      <c r="M15" s="167"/>
      <c r="N15" s="167"/>
    </row>
    <row r="16" spans="1:15">
      <c r="A16" s="2"/>
      <c r="B16" s="2"/>
      <c r="C16" s="2"/>
      <c r="D16" s="2"/>
      <c r="E16" s="2"/>
      <c r="F16" s="2"/>
      <c r="G16" s="2"/>
      <c r="H16" s="2"/>
      <c r="I16" s="2"/>
      <c r="J16" s="2"/>
      <c r="K16" s="2"/>
      <c r="L16" s="2"/>
      <c r="M16" s="2"/>
      <c r="N16" s="2"/>
    </row>
    <row r="17" spans="1:19">
      <c r="A17" s="167" t="s">
        <v>8</v>
      </c>
      <c r="B17" s="167"/>
      <c r="C17" s="167"/>
      <c r="D17" s="167"/>
      <c r="E17" s="167"/>
      <c r="F17" s="167"/>
      <c r="G17" s="167"/>
      <c r="H17" s="167"/>
      <c r="I17" s="167"/>
      <c r="J17" s="167"/>
      <c r="K17" s="167"/>
      <c r="L17" s="167"/>
      <c r="M17" s="167"/>
      <c r="N17" s="167"/>
    </row>
    <row r="18" spans="1:19">
      <c r="A18" s="2"/>
      <c r="B18" s="2"/>
      <c r="C18" s="2"/>
      <c r="D18" s="2"/>
      <c r="E18" s="2"/>
      <c r="F18" s="2"/>
      <c r="G18" s="2"/>
      <c r="H18" s="2"/>
      <c r="I18" s="2"/>
      <c r="J18" s="2"/>
      <c r="K18" s="2"/>
      <c r="L18" s="2"/>
      <c r="M18" s="2"/>
      <c r="N18" s="2"/>
    </row>
    <row r="19" spans="1:19">
      <c r="A19" s="167" t="s">
        <v>9</v>
      </c>
      <c r="B19" s="167"/>
      <c r="C19" s="167"/>
      <c r="D19" s="167"/>
      <c r="E19" s="167"/>
      <c r="F19" s="167"/>
      <c r="G19" s="167"/>
      <c r="H19" s="167"/>
      <c r="I19" s="167"/>
      <c r="J19" s="167"/>
      <c r="K19" s="167"/>
      <c r="L19" s="167"/>
      <c r="M19" s="167"/>
      <c r="N19" s="167"/>
    </row>
    <row r="20" spans="1:19">
      <c r="A20" s="2"/>
      <c r="B20" s="167" t="s">
        <v>10</v>
      </c>
      <c r="C20" s="167"/>
      <c r="D20" s="167"/>
      <c r="E20" s="167"/>
      <c r="F20" s="167"/>
      <c r="G20" s="167"/>
      <c r="H20" s="167"/>
      <c r="I20" s="167"/>
      <c r="J20" s="167"/>
      <c r="K20" s="167"/>
      <c r="L20" s="167"/>
      <c r="M20" s="167"/>
      <c r="N20" s="167"/>
    </row>
    <row r="21" spans="1:19" ht="13.5" thickBot="1">
      <c r="A21" s="2"/>
      <c r="B21" s="167" t="s">
        <v>11</v>
      </c>
      <c r="C21" s="167"/>
      <c r="D21" s="167"/>
      <c r="E21" s="167"/>
      <c r="F21" s="167"/>
      <c r="G21" s="167"/>
      <c r="H21" s="167"/>
      <c r="I21" s="167"/>
      <c r="J21" s="167"/>
      <c r="K21" s="167"/>
      <c r="L21" s="167"/>
      <c r="M21" s="167"/>
      <c r="N21" s="167"/>
    </row>
    <row r="22" spans="1:19" ht="12.75" customHeight="1">
      <c r="A22" s="2"/>
      <c r="B22" s="182" t="s">
        <v>12</v>
      </c>
      <c r="C22" s="182"/>
      <c r="D22" s="182"/>
      <c r="E22" s="182"/>
      <c r="F22" s="182"/>
      <c r="G22" s="182"/>
      <c r="H22" s="182"/>
      <c r="I22" s="182"/>
      <c r="J22" s="182"/>
      <c r="K22" s="182"/>
      <c r="L22" s="182"/>
      <c r="M22" s="182"/>
      <c r="N22" s="182"/>
      <c r="P22" s="96" t="s">
        <v>13</v>
      </c>
      <c r="Q22" s="33"/>
      <c r="R22" s="33"/>
      <c r="S22" s="90"/>
    </row>
    <row r="23" spans="1:19">
      <c r="A23" s="2"/>
      <c r="B23" s="182"/>
      <c r="C23" s="182"/>
      <c r="D23" s="182"/>
      <c r="E23" s="182"/>
      <c r="F23" s="182"/>
      <c r="G23" s="182"/>
      <c r="H23" s="182"/>
      <c r="I23" s="182"/>
      <c r="J23" s="182"/>
      <c r="K23" s="182"/>
      <c r="L23" s="182"/>
      <c r="M23" s="182"/>
      <c r="N23" s="182"/>
      <c r="P23" s="91"/>
      <c r="S23" s="92"/>
    </row>
    <row r="24" spans="1:19">
      <c r="A24" s="2"/>
      <c r="B24" s="182"/>
      <c r="C24" s="182"/>
      <c r="D24" s="182"/>
      <c r="E24" s="182"/>
      <c r="F24" s="182"/>
      <c r="G24" s="182"/>
      <c r="H24" s="182"/>
      <c r="I24" s="182"/>
      <c r="J24" s="182"/>
      <c r="K24" s="182"/>
      <c r="L24" s="182"/>
      <c r="M24" s="182"/>
      <c r="N24" s="182"/>
      <c r="P24" s="91"/>
      <c r="Q24" t="s">
        <v>14</v>
      </c>
      <c r="S24" s="92"/>
    </row>
    <row r="25" spans="1:19">
      <c r="A25" s="2"/>
      <c r="B25" s="182"/>
      <c r="C25" s="182"/>
      <c r="D25" s="182"/>
      <c r="E25" s="182"/>
      <c r="F25" s="182"/>
      <c r="G25" s="182"/>
      <c r="H25" s="182"/>
      <c r="I25" s="182"/>
      <c r="J25" s="182"/>
      <c r="K25" s="182"/>
      <c r="L25" s="182"/>
      <c r="M25" s="182"/>
      <c r="N25" s="182"/>
      <c r="P25" s="91"/>
      <c r="S25" s="92"/>
    </row>
    <row r="26" spans="1:19">
      <c r="A26" s="2"/>
      <c r="B26" s="2"/>
      <c r="C26" s="2"/>
      <c r="D26" s="2"/>
      <c r="E26" s="2"/>
      <c r="F26" s="2"/>
      <c r="G26" s="2"/>
      <c r="H26" s="2"/>
      <c r="I26" s="2"/>
      <c r="J26" s="2"/>
      <c r="K26" s="2"/>
      <c r="L26" s="2"/>
      <c r="M26" s="2"/>
      <c r="N26" s="2"/>
      <c r="P26" s="91"/>
      <c r="Q26" s="30"/>
      <c r="S26" s="92"/>
    </row>
    <row r="27" spans="1:19" ht="12.75" customHeight="1">
      <c r="A27" s="167" t="s">
        <v>15</v>
      </c>
      <c r="B27" s="167"/>
      <c r="C27" s="167"/>
      <c r="D27" s="167"/>
      <c r="E27" s="167"/>
      <c r="F27" s="167"/>
      <c r="G27" s="167"/>
      <c r="H27" s="167"/>
      <c r="I27" s="167"/>
      <c r="J27" s="167"/>
      <c r="K27" s="167"/>
      <c r="L27" s="167"/>
      <c r="M27" s="167"/>
      <c r="N27" s="167"/>
      <c r="P27" s="91"/>
      <c r="Q27" s="32"/>
      <c r="S27" s="92"/>
    </row>
    <row r="28" spans="1:19" ht="12.75" customHeight="1">
      <c r="A28" s="2"/>
      <c r="B28" s="167" t="s">
        <v>16</v>
      </c>
      <c r="C28" s="167"/>
      <c r="D28" s="167"/>
      <c r="E28" s="167"/>
      <c r="F28" s="167"/>
      <c r="G28" s="167"/>
      <c r="H28" s="167"/>
      <c r="I28" s="167"/>
      <c r="J28" s="167"/>
      <c r="K28" s="167"/>
      <c r="L28" s="167"/>
      <c r="M28" s="167"/>
      <c r="N28" s="167"/>
      <c r="P28" s="91"/>
      <c r="S28" s="92"/>
    </row>
    <row r="29" spans="1:19">
      <c r="A29" s="4"/>
      <c r="B29" s="167" t="s">
        <v>17</v>
      </c>
      <c r="C29" s="167"/>
      <c r="D29" s="167"/>
      <c r="E29" s="167"/>
      <c r="F29" s="167"/>
      <c r="G29" s="167"/>
      <c r="H29" s="167"/>
      <c r="I29" s="167"/>
      <c r="J29" s="167"/>
      <c r="K29" s="167"/>
      <c r="L29" s="167"/>
      <c r="M29" s="167"/>
      <c r="N29" s="167"/>
      <c r="P29" s="91"/>
      <c r="S29" s="92"/>
    </row>
    <row r="30" spans="1:19" ht="12.75" customHeight="1">
      <c r="A30" s="2"/>
      <c r="B30" s="167" t="s">
        <v>18</v>
      </c>
      <c r="C30" s="167"/>
      <c r="D30" s="167"/>
      <c r="E30" s="167"/>
      <c r="F30" s="167"/>
      <c r="G30" s="167"/>
      <c r="H30" s="167"/>
      <c r="I30" s="167"/>
      <c r="J30" s="167"/>
      <c r="K30" s="167"/>
      <c r="L30" s="167"/>
      <c r="M30" s="167"/>
      <c r="N30" s="167"/>
      <c r="P30" s="91"/>
      <c r="S30" s="92"/>
    </row>
    <row r="31" spans="1:19" ht="12.75" customHeight="1">
      <c r="A31" s="4"/>
      <c r="B31" s="167" t="s">
        <v>19</v>
      </c>
      <c r="C31" s="167"/>
      <c r="D31" s="167"/>
      <c r="E31" s="167"/>
      <c r="F31" s="167"/>
      <c r="G31" s="167"/>
      <c r="H31" s="167"/>
      <c r="I31" s="167"/>
      <c r="J31" s="167"/>
      <c r="K31" s="167"/>
      <c r="L31" s="167"/>
      <c r="M31" s="167"/>
      <c r="N31" s="167"/>
      <c r="P31" s="91"/>
      <c r="S31" s="92"/>
    </row>
    <row r="32" spans="1:19" ht="12.75" customHeight="1">
      <c r="A32" s="4"/>
      <c r="B32" s="167" t="s">
        <v>20</v>
      </c>
      <c r="C32" s="167"/>
      <c r="D32" s="167"/>
      <c r="E32" s="167"/>
      <c r="F32" s="167"/>
      <c r="G32" s="167"/>
      <c r="H32" s="167"/>
      <c r="I32" s="167"/>
      <c r="J32" s="167"/>
      <c r="K32" s="167"/>
      <c r="L32" s="167"/>
      <c r="M32" s="167"/>
      <c r="N32" s="167"/>
      <c r="P32" s="91"/>
      <c r="S32" s="92"/>
    </row>
    <row r="33" spans="1:19" ht="12.75" customHeight="1">
      <c r="A33" s="4"/>
      <c r="B33" s="167" t="s">
        <v>21</v>
      </c>
      <c r="C33" s="167"/>
      <c r="D33" s="167"/>
      <c r="E33" s="167"/>
      <c r="F33" s="167"/>
      <c r="G33" s="167"/>
      <c r="H33" s="167"/>
      <c r="I33" s="167"/>
      <c r="J33" s="167"/>
      <c r="K33" s="167"/>
      <c r="L33" s="167"/>
      <c r="M33" s="167"/>
      <c r="N33" s="167"/>
      <c r="P33" s="91"/>
      <c r="S33" s="92"/>
    </row>
    <row r="34" spans="1:19" ht="12.75" customHeight="1">
      <c r="A34" s="4"/>
      <c r="B34" s="167" t="s">
        <v>22</v>
      </c>
      <c r="C34" s="167"/>
      <c r="D34" s="167"/>
      <c r="E34" s="167"/>
      <c r="F34" s="167"/>
      <c r="G34" s="167"/>
      <c r="H34" s="167"/>
      <c r="I34" s="167"/>
      <c r="J34" s="167"/>
      <c r="K34" s="167"/>
      <c r="L34" s="167"/>
      <c r="M34" s="167"/>
      <c r="N34" s="167"/>
      <c r="P34" s="91"/>
      <c r="S34" s="92"/>
    </row>
    <row r="35" spans="1:19" ht="12.75" customHeight="1">
      <c r="A35" s="2"/>
      <c r="B35" s="167" t="s">
        <v>23</v>
      </c>
      <c r="C35" s="167"/>
      <c r="D35" s="167"/>
      <c r="E35" s="167"/>
      <c r="F35" s="167"/>
      <c r="G35" s="167"/>
      <c r="H35" s="167"/>
      <c r="I35" s="167"/>
      <c r="J35" s="167"/>
      <c r="K35" s="167"/>
      <c r="L35" s="167"/>
      <c r="M35" s="167"/>
      <c r="N35" s="167"/>
      <c r="P35" s="91"/>
      <c r="S35" s="92"/>
    </row>
    <row r="36" spans="1:19" ht="12.75" customHeight="1">
      <c r="A36" s="2"/>
      <c r="B36" s="167" t="s">
        <v>24</v>
      </c>
      <c r="C36" s="167"/>
      <c r="D36" s="167"/>
      <c r="E36" s="167"/>
      <c r="F36" s="167"/>
      <c r="G36" s="167"/>
      <c r="H36" s="167"/>
      <c r="I36" s="167"/>
      <c r="J36" s="167"/>
      <c r="K36" s="167"/>
      <c r="L36" s="167"/>
      <c r="M36" s="167"/>
      <c r="N36" s="167"/>
      <c r="P36" s="91"/>
      <c r="Q36" s="88"/>
      <c r="R36" s="47"/>
      <c r="S36" s="168" t="s">
        <v>25</v>
      </c>
    </row>
    <row r="37" spans="1:19" ht="12.75" customHeight="1">
      <c r="A37" s="2"/>
      <c r="B37" s="167" t="s">
        <v>26</v>
      </c>
      <c r="C37" s="167"/>
      <c r="D37" s="167"/>
      <c r="E37" s="167"/>
      <c r="F37" s="167"/>
      <c r="G37" s="167"/>
      <c r="H37" s="167"/>
      <c r="I37" s="167"/>
      <c r="J37" s="167"/>
      <c r="K37" s="167"/>
      <c r="L37" s="167"/>
      <c r="M37" s="167"/>
      <c r="N37" s="167"/>
      <c r="P37" s="91"/>
      <c r="Q37" s="89"/>
      <c r="R37" s="47"/>
      <c r="S37" s="168"/>
    </row>
    <row r="38" spans="1:19" ht="12.75" customHeight="1">
      <c r="A38" s="2"/>
      <c r="B38" s="167" t="s">
        <v>27</v>
      </c>
      <c r="C38" s="167"/>
      <c r="D38" s="167"/>
      <c r="E38" s="167"/>
      <c r="F38" s="167"/>
      <c r="G38" s="167"/>
      <c r="H38" s="167"/>
      <c r="I38" s="167"/>
      <c r="J38" s="167"/>
      <c r="K38" s="167"/>
      <c r="L38" s="167"/>
      <c r="M38" s="167"/>
      <c r="N38" s="167"/>
      <c r="P38" s="91"/>
      <c r="S38" s="92"/>
    </row>
    <row r="39" spans="1:19" ht="12.75" customHeight="1">
      <c r="A39" s="4"/>
      <c r="B39" s="4"/>
      <c r="C39" s="4"/>
      <c r="D39" s="4"/>
      <c r="E39" s="4"/>
      <c r="F39" s="4"/>
      <c r="G39" s="4"/>
      <c r="H39" s="4"/>
      <c r="I39" s="4"/>
      <c r="J39" s="4"/>
      <c r="K39" s="4"/>
      <c r="L39" s="4"/>
      <c r="M39" s="4"/>
      <c r="N39" s="4"/>
      <c r="P39" s="91"/>
      <c r="Q39" t="s">
        <v>28</v>
      </c>
      <c r="S39" s="92"/>
    </row>
    <row r="40" spans="1:19" ht="12.75" customHeight="1">
      <c r="A40" s="169" t="s">
        <v>29</v>
      </c>
      <c r="B40" s="170"/>
      <c r="C40" s="170"/>
      <c r="D40" s="170"/>
      <c r="E40" s="170"/>
      <c r="F40" s="170"/>
      <c r="G40" s="170"/>
      <c r="H40" s="170"/>
      <c r="I40" s="170"/>
      <c r="J40" s="170"/>
      <c r="K40" s="171"/>
      <c r="L40" s="12"/>
      <c r="M40" s="12"/>
      <c r="P40" s="91"/>
      <c r="S40" s="92"/>
    </row>
    <row r="41" spans="1:19" ht="13.5" thickBot="1">
      <c r="A41" s="4"/>
      <c r="B41" s="4"/>
      <c r="C41" s="4"/>
      <c r="D41" s="4"/>
      <c r="E41" s="4"/>
      <c r="F41" s="4"/>
      <c r="G41" s="4"/>
      <c r="H41" s="4"/>
      <c r="I41" s="4"/>
      <c r="J41" s="4"/>
      <c r="K41" s="4"/>
      <c r="L41" s="4"/>
      <c r="M41" s="4"/>
      <c r="P41" s="93"/>
      <c r="Q41" s="94"/>
      <c r="R41" s="94"/>
      <c r="S41" s="95"/>
    </row>
    <row r="42" spans="1:19" ht="25.5">
      <c r="A42" s="29" t="s">
        <v>30</v>
      </c>
      <c r="B42" s="33"/>
      <c r="C42" s="232" t="s">
        <v>31</v>
      </c>
      <c r="D42" s="233"/>
      <c r="E42" s="233"/>
      <c r="F42" s="232" t="s">
        <v>31</v>
      </c>
      <c r="G42" s="233"/>
      <c r="H42" s="233"/>
      <c r="I42" s="232" t="s">
        <v>31</v>
      </c>
      <c r="J42" s="233"/>
      <c r="K42" s="234"/>
    </row>
    <row r="43" spans="1:19" ht="38.25" customHeight="1">
      <c r="A43" s="114" t="s">
        <v>32</v>
      </c>
      <c r="B43" s="42" t="s">
        <v>33</v>
      </c>
      <c r="C43" s="24"/>
      <c r="D43" s="57" t="s">
        <v>34</v>
      </c>
      <c r="E43" s="25"/>
      <c r="F43" s="26"/>
      <c r="G43" s="59" t="s">
        <v>35</v>
      </c>
      <c r="H43" s="26"/>
      <c r="I43" s="27"/>
      <c r="J43" s="100" t="s">
        <v>36</v>
      </c>
      <c r="K43" s="34"/>
    </row>
    <row r="44" spans="1:19" ht="12.75" customHeight="1">
      <c r="A44" s="35">
        <v>2.7</v>
      </c>
      <c r="B44" s="31">
        <v>150</v>
      </c>
      <c r="C44" s="142">
        <v>1</v>
      </c>
      <c r="D44" s="50">
        <f>'1'!$H$18</f>
        <v>509.4535215053391</v>
      </c>
      <c r="E44" s="49" t="s">
        <v>37</v>
      </c>
      <c r="F44" s="143">
        <f>C52+1</f>
        <v>10</v>
      </c>
      <c r="G44" s="53">
        <f>'10'!$H$18</f>
        <v>483.75347463455716</v>
      </c>
      <c r="H44" s="52" t="s">
        <v>37</v>
      </c>
      <c r="I44" s="144">
        <f>F52+1</f>
        <v>19</v>
      </c>
      <c r="J44" s="101">
        <f>'19'!$H$18</f>
        <v>463.47059450614586</v>
      </c>
      <c r="K44" s="102" t="s">
        <v>37</v>
      </c>
    </row>
    <row r="45" spans="1:19" ht="12.75" customHeight="1">
      <c r="A45" s="36"/>
      <c r="B45" s="31">
        <v>210</v>
      </c>
      <c r="C45" s="142">
        <f>C44+1</f>
        <v>2</v>
      </c>
      <c r="D45" s="50">
        <f>'2'!$H$18</f>
        <v>571.49897779877097</v>
      </c>
      <c r="E45" s="49" t="s">
        <v>37</v>
      </c>
      <c r="F45" s="143">
        <f>F44+1</f>
        <v>11</v>
      </c>
      <c r="G45" s="53">
        <f>'11'!$H$18</f>
        <v>539.12195796646233</v>
      </c>
      <c r="H45" s="52" t="s">
        <v>37</v>
      </c>
      <c r="I45" s="145">
        <f>I44+1</f>
        <v>20</v>
      </c>
      <c r="J45" s="101">
        <f>'20'!$H$18</f>
        <v>513.6738723395116</v>
      </c>
      <c r="K45" s="102" t="s">
        <v>37</v>
      </c>
    </row>
    <row r="46" spans="1:19">
      <c r="A46" s="37"/>
      <c r="B46" s="31">
        <v>270</v>
      </c>
      <c r="C46" s="142">
        <f>C45+1</f>
        <v>3</v>
      </c>
      <c r="D46" s="50">
        <f>'3'!$H$18</f>
        <v>636.6939496400928</v>
      </c>
      <c r="E46" s="49" t="s">
        <v>37</v>
      </c>
      <c r="F46" s="143">
        <f t="shared" ref="F46:F52" si="0">F45+1</f>
        <v>12</v>
      </c>
      <c r="G46" s="53">
        <f>'12'!$H$18</f>
        <v>597.76593746817309</v>
      </c>
      <c r="H46" s="52" t="s">
        <v>37</v>
      </c>
      <c r="I46" s="145">
        <f t="shared" ref="I46:I52" si="1">I45+1</f>
        <v>21</v>
      </c>
      <c r="J46" s="101">
        <f>'21'!$H$18</f>
        <v>567.65656883034512</v>
      </c>
      <c r="K46" s="102" t="s">
        <v>37</v>
      </c>
    </row>
    <row r="47" spans="1:19">
      <c r="A47" s="35">
        <v>4.5</v>
      </c>
      <c r="B47" s="31">
        <v>150</v>
      </c>
      <c r="C47" s="142">
        <f t="shared" ref="C47:C52" si="2">C46+1</f>
        <v>4</v>
      </c>
      <c r="D47" s="50">
        <f>'4'!$H$18</f>
        <v>673.23317540415144</v>
      </c>
      <c r="E47" s="49" t="s">
        <v>37</v>
      </c>
      <c r="F47" s="143">
        <f t="shared" si="0"/>
        <v>13</v>
      </c>
      <c r="G47" s="53">
        <f>'13'!$H$18</f>
        <v>638.63695846271412</v>
      </c>
      <c r="H47" s="52" t="s">
        <v>37</v>
      </c>
      <c r="I47" s="145">
        <f t="shared" si="1"/>
        <v>22</v>
      </c>
      <c r="J47" s="101">
        <f>'22'!$H$18</f>
        <v>611.3330813667759</v>
      </c>
      <c r="K47" s="102" t="s">
        <v>37</v>
      </c>
    </row>
    <row r="48" spans="1:19">
      <c r="A48" s="36"/>
      <c r="B48" s="31">
        <v>210</v>
      </c>
      <c r="C48" s="142">
        <f t="shared" si="2"/>
        <v>5</v>
      </c>
      <c r="D48" s="50">
        <f>'5'!$H$18</f>
        <v>773.88442420191097</v>
      </c>
      <c r="E48" s="49" t="s">
        <v>37</v>
      </c>
      <c r="F48" s="143">
        <f t="shared" si="0"/>
        <v>14</v>
      </c>
      <c r="G48" s="53">
        <f>'14'!$H$18</f>
        <v>730.29997442764943</v>
      </c>
      <c r="H48" s="52" t="s">
        <v>37</v>
      </c>
      <c r="I48" s="145">
        <f t="shared" si="1"/>
        <v>23</v>
      </c>
      <c r="J48" s="101">
        <f>'23'!$H$18</f>
        <v>696.04293608367732</v>
      </c>
      <c r="K48" s="102" t="s">
        <v>37</v>
      </c>
    </row>
    <row r="49" spans="1:18">
      <c r="A49" s="37"/>
      <c r="B49" s="31">
        <v>270</v>
      </c>
      <c r="C49" s="142">
        <f t="shared" si="2"/>
        <v>6</v>
      </c>
      <c r="D49" s="50">
        <f>'6'!$H$18</f>
        <v>869.36319938832844</v>
      </c>
      <c r="E49" s="49" t="s">
        <v>37</v>
      </c>
      <c r="F49" s="143">
        <f t="shared" si="0"/>
        <v>15</v>
      </c>
      <c r="G49" s="53">
        <f>'15'!$H$18</f>
        <v>816.96010607997505</v>
      </c>
      <c r="H49" s="52" t="s">
        <v>37</v>
      </c>
      <c r="I49" s="145">
        <f t="shared" si="1"/>
        <v>24</v>
      </c>
      <c r="J49" s="101">
        <f>'24'!$H$18</f>
        <v>776.42826368289911</v>
      </c>
      <c r="K49" s="102" t="s">
        <v>37</v>
      </c>
    </row>
    <row r="50" spans="1:18">
      <c r="A50" s="35">
        <v>9</v>
      </c>
      <c r="B50" s="31">
        <v>150</v>
      </c>
      <c r="C50" s="142">
        <f t="shared" si="2"/>
        <v>7</v>
      </c>
      <c r="D50" s="50">
        <f>'7'!$H$18</f>
        <v>1116.8848376491328</v>
      </c>
      <c r="E50" s="49" t="s">
        <v>37</v>
      </c>
      <c r="F50" s="143">
        <f t="shared" si="0"/>
        <v>16</v>
      </c>
      <c r="G50" s="53">
        <f>'16'!$H$18</f>
        <v>1060.0481955310574</v>
      </c>
      <c r="H50" s="52" t="s">
        <v>37</v>
      </c>
      <c r="I50" s="145">
        <f t="shared" si="1"/>
        <v>25</v>
      </c>
      <c r="J50" s="101">
        <f>'25'!$H$18</f>
        <v>1015.1918260163018</v>
      </c>
      <c r="K50" s="102" t="s">
        <v>37</v>
      </c>
    </row>
    <row r="51" spans="1:18">
      <c r="A51" s="38"/>
      <c r="B51" s="31">
        <v>210</v>
      </c>
      <c r="C51" s="142">
        <f t="shared" si="2"/>
        <v>8</v>
      </c>
      <c r="D51" s="50">
        <f>'8'!$H$18</f>
        <v>1000.1468325144584</v>
      </c>
      <c r="E51" s="49" t="s">
        <v>37</v>
      </c>
      <c r="F51" s="143">
        <f t="shared" si="0"/>
        <v>17</v>
      </c>
      <c r="G51" s="53">
        <f>'17'!$H$18</f>
        <v>928.54380788531432</v>
      </c>
      <c r="H51" s="52" t="s">
        <v>37</v>
      </c>
      <c r="I51" s="145">
        <f t="shared" si="1"/>
        <v>26</v>
      </c>
      <c r="J51" s="101">
        <f>'26'!$H$18</f>
        <v>872.26438774878864</v>
      </c>
      <c r="K51" s="102" t="s">
        <v>37</v>
      </c>
    </row>
    <row r="52" spans="1:18" ht="13.5" thickBot="1">
      <c r="A52" s="39"/>
      <c r="B52" s="40">
        <v>270</v>
      </c>
      <c r="C52" s="146">
        <f t="shared" si="2"/>
        <v>9</v>
      </c>
      <c r="D52" s="84">
        <f>'9'!$H$18</f>
        <v>1136.248301507987</v>
      </c>
      <c r="E52" s="51" t="s">
        <v>37</v>
      </c>
      <c r="F52" s="147">
        <f t="shared" si="0"/>
        <v>18</v>
      </c>
      <c r="G52" s="104">
        <f>'18'!$H$18</f>
        <v>1050.1575053585493</v>
      </c>
      <c r="H52" s="54" t="s">
        <v>37</v>
      </c>
      <c r="I52" s="148">
        <f t="shared" si="1"/>
        <v>27</v>
      </c>
      <c r="J52" s="105">
        <f>'27'!$H$18</f>
        <v>983.56947856335307</v>
      </c>
      <c r="K52" s="103" t="s">
        <v>37</v>
      </c>
    </row>
    <row r="55" spans="1:18" ht="12.75" customHeight="1">
      <c r="A55" s="169" t="s">
        <v>38</v>
      </c>
      <c r="B55" s="170"/>
      <c r="C55" s="170"/>
      <c r="D55" s="170"/>
      <c r="E55" s="170"/>
      <c r="F55" s="170"/>
      <c r="G55" s="170"/>
      <c r="H55" s="170"/>
      <c r="I55" s="170"/>
      <c r="J55" s="170"/>
      <c r="K55" s="171"/>
      <c r="L55" s="12"/>
      <c r="M55" s="12"/>
    </row>
    <row r="56" spans="1:18" ht="13.5" thickBot="1">
      <c r="A56" s="4"/>
      <c r="B56" s="4"/>
      <c r="C56" s="4"/>
      <c r="D56" s="4"/>
      <c r="E56" s="4"/>
      <c r="F56" s="4"/>
      <c r="G56" s="4"/>
      <c r="H56" s="4"/>
      <c r="I56" s="4"/>
      <c r="J56" s="4"/>
      <c r="K56" s="4"/>
      <c r="L56" s="4"/>
      <c r="M56" s="4"/>
    </row>
    <row r="57" spans="1:18" ht="26.25" thickBot="1">
      <c r="A57" s="29" t="s">
        <v>39</v>
      </c>
      <c r="B57" s="33"/>
      <c r="C57" s="232" t="s">
        <v>31</v>
      </c>
      <c r="D57" s="233"/>
      <c r="E57" s="233"/>
      <c r="F57" s="232" t="s">
        <v>31</v>
      </c>
      <c r="G57" s="233"/>
      <c r="H57" s="233"/>
      <c r="I57" s="232" t="s">
        <v>31</v>
      </c>
      <c r="J57" s="233"/>
      <c r="K57" s="234"/>
      <c r="N57" t="s">
        <v>40</v>
      </c>
    </row>
    <row r="58" spans="1:18" ht="38.25" customHeight="1">
      <c r="A58" s="114" t="s">
        <v>32</v>
      </c>
      <c r="B58" s="41" t="s">
        <v>33</v>
      </c>
      <c r="C58" s="24"/>
      <c r="D58" s="63" t="s">
        <v>34</v>
      </c>
      <c r="E58" s="25"/>
      <c r="F58" s="26"/>
      <c r="G58" s="65" t="s">
        <v>35</v>
      </c>
      <c r="H58" s="26"/>
      <c r="I58" s="27"/>
      <c r="J58" s="70" t="s">
        <v>36</v>
      </c>
      <c r="K58" s="34"/>
      <c r="N58" s="126"/>
      <c r="O58" s="173" t="s">
        <v>41</v>
      </c>
      <c r="P58" s="174"/>
      <c r="Q58" s="127">
        <f>Produktionsår</f>
        <v>2014</v>
      </c>
      <c r="R58" s="132">
        <f>OpdateretÅrstal</f>
        <v>2023</v>
      </c>
    </row>
    <row r="59" spans="1:18">
      <c r="A59" s="35">
        <f>A44</f>
        <v>2.7</v>
      </c>
      <c r="B59" s="31">
        <v>150</v>
      </c>
      <c r="C59" s="149">
        <f>I52+1</f>
        <v>28</v>
      </c>
      <c r="D59" s="56">
        <f>'28'!$H$18</f>
        <v>438.38591451933632</v>
      </c>
      <c r="E59" s="55" t="s">
        <v>37</v>
      </c>
      <c r="F59" s="150">
        <f>C67+1</f>
        <v>37</v>
      </c>
      <c r="G59" s="62">
        <f>'37'!$H$18</f>
        <v>414.8275382211196</v>
      </c>
      <c r="H59" s="61" t="s">
        <v>37</v>
      </c>
      <c r="I59" s="151">
        <f>F67+1</f>
        <v>46</v>
      </c>
      <c r="J59" s="68">
        <f>'46'!$H$18</f>
        <v>396.9382899091047</v>
      </c>
      <c r="K59" s="67" t="s">
        <v>37</v>
      </c>
      <c r="N59" s="134" t="s">
        <v>42</v>
      </c>
      <c r="O59" s="175" t="s">
        <v>43</v>
      </c>
      <c r="P59" s="176"/>
      <c r="Q59" s="136" t="s">
        <v>44</v>
      </c>
      <c r="R59" s="135" t="s">
        <v>44</v>
      </c>
    </row>
    <row r="60" spans="1:18">
      <c r="A60" s="36"/>
      <c r="B60" s="31">
        <v>210</v>
      </c>
      <c r="C60" s="149">
        <f>C59+1</f>
        <v>29</v>
      </c>
      <c r="D60" s="56">
        <f>'29'!$H$18</f>
        <v>495.01420407039745</v>
      </c>
      <c r="E60" s="55" t="s">
        <v>37</v>
      </c>
      <c r="F60" s="150">
        <f>F59+1</f>
        <v>38</v>
      </c>
      <c r="G60" s="62">
        <f>'38'!$H$18</f>
        <v>465.78669978597884</v>
      </c>
      <c r="H60" s="61" t="s">
        <v>37</v>
      </c>
      <c r="I60" s="152">
        <f>I59+1</f>
        <v>47</v>
      </c>
      <c r="J60" s="68">
        <f>'47'!$H$18</f>
        <v>442.98420721925561</v>
      </c>
      <c r="K60" s="67" t="s">
        <v>37</v>
      </c>
      <c r="N60" s="5" t="s">
        <v>45</v>
      </c>
      <c r="O60" s="177" t="s">
        <v>46</v>
      </c>
      <c r="P60" s="177"/>
      <c r="Q60" s="85">
        <v>80.17</v>
      </c>
      <c r="R60" s="138">
        <f>Q60*(VLOOKUP(OpdateretÅrstal,Prislistetillæg!$A$5:$C$61,3,FALSE)/VLOOKUP(Produktionsår,Prislistetillæg!$A$5:$C$61,3,FALSE))</f>
        <v>97.114100567052574</v>
      </c>
    </row>
    <row r="61" spans="1:18">
      <c r="A61" s="37"/>
      <c r="B61" s="31">
        <v>270</v>
      </c>
      <c r="C61" s="149">
        <f>C60+1</f>
        <v>30</v>
      </c>
      <c r="D61" s="56">
        <f>'30'!$H$18</f>
        <v>555.04397041317975</v>
      </c>
      <c r="E61" s="55" t="s">
        <v>37</v>
      </c>
      <c r="F61" s="150">
        <f t="shared" ref="F61:F67" si="3">F60+1</f>
        <v>39</v>
      </c>
      <c r="G61" s="62">
        <f>'39'!$H$18</f>
        <v>520.02135752064362</v>
      </c>
      <c r="H61" s="61" t="s">
        <v>37</v>
      </c>
      <c r="I61" s="152">
        <f t="shared" ref="I61:I67" si="4">I60+1</f>
        <v>48</v>
      </c>
      <c r="J61" s="68">
        <f>'48'!$H$18</f>
        <v>492.93552380879009</v>
      </c>
      <c r="K61" s="67" t="s">
        <v>37</v>
      </c>
      <c r="N61" s="5" t="s">
        <v>47</v>
      </c>
      <c r="O61" s="177" t="s">
        <v>48</v>
      </c>
      <c r="P61" s="177"/>
      <c r="Q61" s="85">
        <v>120.25</v>
      </c>
      <c r="R61" s="138">
        <f>Q61*(VLOOKUP(OpdateretÅrstal,Prislistetillæg!$A$5:$C$61,3,FALSE)/VLOOKUP(Produktionsår,Prislistetillæg!$A$5:$C$61,3,FALSE))</f>
        <v>145.66509408990984</v>
      </c>
    </row>
    <row r="62" spans="1:18" ht="12.75" customHeight="1" thickBot="1">
      <c r="A62" s="35">
        <f>A47</f>
        <v>4.5</v>
      </c>
      <c r="B62" s="31">
        <v>150</v>
      </c>
      <c r="C62" s="149">
        <f t="shared" ref="C62:C67" si="5">C61+1</f>
        <v>31</v>
      </c>
      <c r="D62" s="56">
        <f>'31'!$H$18</f>
        <v>595.10096277380455</v>
      </c>
      <c r="E62" s="55" t="s">
        <v>37</v>
      </c>
      <c r="F62" s="150">
        <f t="shared" si="3"/>
        <v>40</v>
      </c>
      <c r="G62" s="62">
        <f>'40'!$H$18</f>
        <v>563.38776391082047</v>
      </c>
      <c r="H62" s="61" t="s">
        <v>37</v>
      </c>
      <c r="I62" s="152">
        <f t="shared" si="4"/>
        <v>49</v>
      </c>
      <c r="J62" s="68">
        <f>'49'!$H$18</f>
        <v>539.30608349080046</v>
      </c>
      <c r="K62" s="67" t="s">
        <v>37</v>
      </c>
      <c r="N62" s="13" t="s">
        <v>49</v>
      </c>
      <c r="O62" s="172" t="s">
        <v>50</v>
      </c>
      <c r="P62" s="172"/>
      <c r="Q62" s="137">
        <v>66.81</v>
      </c>
      <c r="R62" s="139">
        <f>Q62*(VLOOKUP(OpdateretÅrstal,Prislistetillæg!$A$5:$C$61,3,FALSE)/VLOOKUP(Produktionsår,Prislistetillæg!$A$5:$C$61,3,FALSE))</f>
        <v>80.93043605943349</v>
      </c>
    </row>
    <row r="63" spans="1:18" ht="12.75" customHeight="1">
      <c r="A63" s="36"/>
      <c r="B63" s="31">
        <v>210</v>
      </c>
      <c r="C63" s="149">
        <f t="shared" si="5"/>
        <v>32</v>
      </c>
      <c r="D63" s="56">
        <f>'32'!$H$18</f>
        <v>688.45987172606522</v>
      </c>
      <c r="E63" s="55" t="s">
        <v>37</v>
      </c>
      <c r="F63" s="150">
        <f t="shared" si="3"/>
        <v>41</v>
      </c>
      <c r="G63" s="62">
        <f>'41'!$H$18</f>
        <v>649.11515442011716</v>
      </c>
      <c r="H63" s="61" t="s">
        <v>37</v>
      </c>
      <c r="I63" s="152">
        <f t="shared" si="4"/>
        <v>50</v>
      </c>
      <c r="J63" s="68">
        <f>'50'!$H$18</f>
        <v>618.41949134952824</v>
      </c>
      <c r="K63" s="67" t="s">
        <v>37</v>
      </c>
    </row>
    <row r="64" spans="1:18" ht="12.75" customHeight="1">
      <c r="A64" s="37"/>
      <c r="B64" s="31">
        <v>270</v>
      </c>
      <c r="C64" s="149">
        <f t="shared" si="5"/>
        <v>33</v>
      </c>
      <c r="D64" s="56">
        <f>'33'!$H$18</f>
        <v>776.98548566444879</v>
      </c>
      <c r="E64" s="55" t="s">
        <v>37</v>
      </c>
      <c r="F64" s="150">
        <f t="shared" si="3"/>
        <v>42</v>
      </c>
      <c r="G64" s="62">
        <f>'42'!$H$18</f>
        <v>729.83966061680383</v>
      </c>
      <c r="H64" s="61" t="s">
        <v>37</v>
      </c>
      <c r="I64" s="152">
        <f t="shared" si="4"/>
        <v>51</v>
      </c>
      <c r="J64" s="68">
        <f>'51'!$H$18</f>
        <v>693.37796138930878</v>
      </c>
      <c r="K64" s="67" t="s">
        <v>37</v>
      </c>
    </row>
    <row r="65" spans="1:11" ht="12.75" customHeight="1">
      <c r="A65" s="35">
        <f>A50</f>
        <v>9</v>
      </c>
      <c r="B65" s="31">
        <v>150</v>
      </c>
      <c r="C65" s="149">
        <f t="shared" si="5"/>
        <v>34</v>
      </c>
      <c r="D65" s="56">
        <f>'34'!$H$18</f>
        <v>1021.0911109079262</v>
      </c>
      <c r="E65" s="55" t="s">
        <v>37</v>
      </c>
      <c r="F65" s="150">
        <f t="shared" si="3"/>
        <v>43</v>
      </c>
      <c r="G65" s="62">
        <f>'43'!$H$18</f>
        <v>968.99085563302367</v>
      </c>
      <c r="H65" s="61" t="s">
        <v>37</v>
      </c>
      <c r="I65" s="152">
        <f t="shared" si="4"/>
        <v>52</v>
      </c>
      <c r="J65" s="68">
        <f>'52'!$H$18</f>
        <v>929.42809494299104</v>
      </c>
      <c r="K65" s="67" t="s">
        <v>37</v>
      </c>
    </row>
    <row r="66" spans="1:11">
      <c r="A66" s="38"/>
      <c r="B66" s="31">
        <v>210</v>
      </c>
      <c r="C66" s="149">
        <f t="shared" si="5"/>
        <v>35</v>
      </c>
      <c r="D66" s="56">
        <f>'35'!$H$18</f>
        <v>892.37283316993216</v>
      </c>
      <c r="E66" s="55" t="s">
        <v>37</v>
      </c>
      <c r="F66" s="150">
        <f t="shared" si="3"/>
        <v>44</v>
      </c>
      <c r="G66" s="62">
        <f>'44'!$H$18</f>
        <v>827.73508331015989</v>
      </c>
      <c r="H66" s="61" t="s">
        <v>37</v>
      </c>
      <c r="I66" s="152">
        <f t="shared" si="4"/>
        <v>53</v>
      </c>
      <c r="J66" s="68">
        <f>'53'!$H$18</f>
        <v>777.30649397990669</v>
      </c>
      <c r="K66" s="67" t="s">
        <v>37</v>
      </c>
    </row>
    <row r="67" spans="1:11" ht="13.5" thickBot="1">
      <c r="A67" s="39"/>
      <c r="B67" s="40">
        <v>270</v>
      </c>
      <c r="C67" s="153">
        <f t="shared" si="5"/>
        <v>36</v>
      </c>
      <c r="D67" s="110">
        <f>'36'!$H$18</f>
        <v>1017.0512515416907</v>
      </c>
      <c r="E67" s="64" t="s">
        <v>37</v>
      </c>
      <c r="F67" s="154">
        <f t="shared" si="3"/>
        <v>45</v>
      </c>
      <c r="G67" s="111">
        <f>'45'!$H$18</f>
        <v>939.59739610627423</v>
      </c>
      <c r="H67" s="66" t="s">
        <v>37</v>
      </c>
      <c r="I67" s="155">
        <f t="shared" si="4"/>
        <v>54</v>
      </c>
      <c r="J67" s="78">
        <f>'54'!$H$18</f>
        <v>879.69603308967498</v>
      </c>
      <c r="K67" s="69" t="s">
        <v>37</v>
      </c>
    </row>
    <row r="68" spans="1:11">
      <c r="B68" s="44"/>
      <c r="C68" s="45"/>
      <c r="E68" s="45"/>
      <c r="F68" s="46"/>
      <c r="H68" s="48"/>
      <c r="I68" s="43"/>
      <c r="K68" s="43"/>
    </row>
    <row r="69" spans="1:11">
      <c r="B69" s="44"/>
      <c r="C69" s="45"/>
      <c r="E69" s="45"/>
      <c r="F69" s="46"/>
      <c r="H69" s="48"/>
      <c r="I69" s="43"/>
      <c r="K69" s="43"/>
    </row>
    <row r="70" spans="1:11" ht="12.75" customHeight="1">
      <c r="A70" s="164" t="s">
        <v>51</v>
      </c>
      <c r="B70" s="165"/>
      <c r="C70" s="165"/>
      <c r="D70" s="165"/>
      <c r="E70" s="165"/>
      <c r="F70" s="165"/>
      <c r="G70" s="165"/>
      <c r="H70" s="165"/>
      <c r="I70" s="165"/>
      <c r="J70" s="165"/>
      <c r="K70" s="166"/>
    </row>
    <row r="71" spans="1:11" ht="13.5" thickBot="1"/>
    <row r="72" spans="1:11" ht="25.5">
      <c r="A72" s="29" t="s">
        <v>52</v>
      </c>
      <c r="B72" s="22"/>
      <c r="C72" s="235" t="s">
        <v>31</v>
      </c>
      <c r="D72" s="233"/>
      <c r="E72" s="233"/>
      <c r="F72" s="235" t="s">
        <v>31</v>
      </c>
      <c r="G72" s="233"/>
      <c r="H72" s="233"/>
      <c r="I72" s="235" t="s">
        <v>31</v>
      </c>
      <c r="J72" s="233"/>
      <c r="K72" s="234"/>
    </row>
    <row r="73" spans="1:11" ht="38.25" customHeight="1">
      <c r="A73" s="114" t="s">
        <v>32</v>
      </c>
      <c r="B73" s="112" t="s">
        <v>53</v>
      </c>
      <c r="C73" s="24"/>
      <c r="D73" s="60" t="s">
        <v>54</v>
      </c>
      <c r="E73" s="25"/>
      <c r="F73" s="26"/>
      <c r="G73" s="58" t="s">
        <v>55</v>
      </c>
      <c r="H73" s="26"/>
      <c r="I73" s="27"/>
      <c r="J73" s="113" t="s">
        <v>56</v>
      </c>
      <c r="K73" s="34"/>
    </row>
    <row r="74" spans="1:11">
      <c r="A74" s="35">
        <f>A59</f>
        <v>2.7</v>
      </c>
      <c r="B74" s="156">
        <v>6</v>
      </c>
      <c r="C74" s="157">
        <f>I67+1</f>
        <v>55</v>
      </c>
      <c r="D74" s="72">
        <f>'55'!$H$14</f>
        <v>216.93863093865923</v>
      </c>
      <c r="E74" s="71" t="s">
        <v>57</v>
      </c>
      <c r="F74" s="158">
        <f>C85+1</f>
        <v>67</v>
      </c>
      <c r="G74" s="74">
        <f>'67'!$H$14</f>
        <v>189.66382629393235</v>
      </c>
      <c r="H74" s="73" t="s">
        <v>57</v>
      </c>
      <c r="I74" s="159">
        <f>F85+1</f>
        <v>79</v>
      </c>
      <c r="J74" s="75">
        <f>'79'!$H$14</f>
        <v>168.24712056828071</v>
      </c>
      <c r="K74" s="79" t="s">
        <v>57</v>
      </c>
    </row>
    <row r="75" spans="1:11">
      <c r="A75" s="36"/>
      <c r="B75" s="156">
        <v>8</v>
      </c>
      <c r="C75" s="157">
        <f>C74+1</f>
        <v>56</v>
      </c>
      <c r="D75" s="72">
        <f>'56'!$H$14</f>
        <v>249.56761201479904</v>
      </c>
      <c r="E75" s="71" t="s">
        <v>57</v>
      </c>
      <c r="F75" s="158">
        <f>F74+1</f>
        <v>68</v>
      </c>
      <c r="G75" s="74">
        <f>'68'!$H$14</f>
        <v>218.07245653589962</v>
      </c>
      <c r="H75" s="73" t="s">
        <v>57</v>
      </c>
      <c r="I75" s="159">
        <f>I74+1</f>
        <v>80</v>
      </c>
      <c r="J75" s="75">
        <f>'80'!$H$14</f>
        <v>193.63221588427365</v>
      </c>
      <c r="K75" s="79" t="s">
        <v>57</v>
      </c>
    </row>
    <row r="76" spans="1:11">
      <c r="A76" s="36"/>
      <c r="B76" s="156">
        <v>10</v>
      </c>
      <c r="C76" s="157">
        <f>C75+1</f>
        <v>57</v>
      </c>
      <c r="D76" s="72">
        <f>'57'!$H$14</f>
        <v>282.13360277998106</v>
      </c>
      <c r="E76" s="71" t="s">
        <v>57</v>
      </c>
      <c r="F76" s="158">
        <f t="shared" ref="F76:F85" si="6">F75+1</f>
        <v>69</v>
      </c>
      <c r="G76" s="74">
        <f>'69'!$H$14</f>
        <v>246.54407708882471</v>
      </c>
      <c r="H76" s="73" t="s">
        <v>57</v>
      </c>
      <c r="I76" s="159">
        <f t="shared" ref="I76:I85" si="7">I75+1</f>
        <v>81</v>
      </c>
      <c r="J76" s="75">
        <f>'81'!$H$14</f>
        <v>218.89133057835102</v>
      </c>
      <c r="K76" s="79" t="s">
        <v>57</v>
      </c>
    </row>
    <row r="77" spans="1:11">
      <c r="A77" s="80"/>
      <c r="B77" s="156">
        <v>12</v>
      </c>
      <c r="C77" s="157">
        <f t="shared" ref="C77:C85" si="8">C76+1</f>
        <v>58</v>
      </c>
      <c r="D77" s="72">
        <f>'58'!$H$14</f>
        <v>314.63660323420527</v>
      </c>
      <c r="E77" s="71" t="s">
        <v>57</v>
      </c>
      <c r="F77" s="158">
        <f t="shared" si="6"/>
        <v>70</v>
      </c>
      <c r="G77" s="74">
        <f>'70'!$H$14</f>
        <v>275.01569764174974</v>
      </c>
      <c r="H77" s="73" t="s">
        <v>57</v>
      </c>
      <c r="I77" s="159">
        <f t="shared" si="7"/>
        <v>82</v>
      </c>
      <c r="J77" s="75">
        <f>'82'!$H$14</f>
        <v>244.02446465051275</v>
      </c>
      <c r="K77" s="79" t="s">
        <v>57</v>
      </c>
    </row>
    <row r="78" spans="1:11">
      <c r="A78" s="36">
        <f>A62</f>
        <v>4.5</v>
      </c>
      <c r="B78" s="156">
        <v>6</v>
      </c>
      <c r="C78" s="157">
        <f t="shared" si="8"/>
        <v>59</v>
      </c>
      <c r="D78" s="72">
        <f>'59'!$H$14</f>
        <v>292.03277241742586</v>
      </c>
      <c r="E78" s="71" t="s">
        <v>57</v>
      </c>
      <c r="F78" s="158">
        <f t="shared" si="6"/>
        <v>71</v>
      </c>
      <c r="G78" s="74">
        <f>'71'!$H$14</f>
        <v>255.31668924183197</v>
      </c>
      <c r="H78" s="73" t="s">
        <v>57</v>
      </c>
      <c r="I78" s="159">
        <f t="shared" si="7"/>
        <v>83</v>
      </c>
      <c r="J78" s="75">
        <f>'83'!$H$14</f>
        <v>226.48650845730097</v>
      </c>
      <c r="K78" s="79" t="s">
        <v>57</v>
      </c>
    </row>
    <row r="79" spans="1:11">
      <c r="A79" s="36"/>
      <c r="B79" s="156">
        <v>8</v>
      </c>
      <c r="C79" s="157">
        <f t="shared" si="8"/>
        <v>60</v>
      </c>
      <c r="D79" s="72">
        <f>'60'!$H$14</f>
        <v>335.9564007891525</v>
      </c>
      <c r="E79" s="71" t="s">
        <v>57</v>
      </c>
      <c r="F79" s="158">
        <f t="shared" si="6"/>
        <v>72</v>
      </c>
      <c r="G79" s="74">
        <f>'72'!$H$14</f>
        <v>293.55907610601867</v>
      </c>
      <c r="H79" s="73" t="s">
        <v>57</v>
      </c>
      <c r="I79" s="159">
        <f t="shared" si="7"/>
        <v>84</v>
      </c>
      <c r="J79" s="75">
        <f>'84'!$H$14</f>
        <v>260.65875215190681</v>
      </c>
      <c r="K79" s="79" t="s">
        <v>57</v>
      </c>
    </row>
    <row r="80" spans="1:11">
      <c r="A80" s="36"/>
      <c r="B80" s="156">
        <v>10</v>
      </c>
      <c r="C80" s="157">
        <f t="shared" si="8"/>
        <v>61</v>
      </c>
      <c r="D80" s="72">
        <f>'61'!$H$14</f>
        <v>379.79523451151289</v>
      </c>
      <c r="E80" s="71" t="s">
        <v>57</v>
      </c>
      <c r="F80" s="158">
        <f t="shared" si="6"/>
        <v>73</v>
      </c>
      <c r="G80" s="74">
        <f>'73'!$H$14</f>
        <v>331.88625761957172</v>
      </c>
      <c r="H80" s="73" t="s">
        <v>57</v>
      </c>
      <c r="I80" s="159">
        <f t="shared" si="7"/>
        <v>85</v>
      </c>
      <c r="J80" s="75">
        <f>'85'!$H$14</f>
        <v>294.66140654778019</v>
      </c>
      <c r="K80" s="79" t="s">
        <v>57</v>
      </c>
    </row>
    <row r="81" spans="1:11">
      <c r="A81" s="38"/>
      <c r="B81" s="156">
        <v>12</v>
      </c>
      <c r="C81" s="157">
        <f t="shared" si="8"/>
        <v>62</v>
      </c>
      <c r="D81" s="72">
        <f>'62'!$H$14</f>
        <v>423.54927358450709</v>
      </c>
      <c r="E81" s="71" t="s">
        <v>57</v>
      </c>
      <c r="F81" s="158">
        <f t="shared" si="6"/>
        <v>74</v>
      </c>
      <c r="G81" s="74">
        <f>'74'!$H$14</f>
        <v>370.21343913312472</v>
      </c>
      <c r="H81" s="73" t="s">
        <v>57</v>
      </c>
      <c r="I81" s="159">
        <f t="shared" si="7"/>
        <v>86</v>
      </c>
      <c r="J81" s="75">
        <f>'86'!$H$14</f>
        <v>328.49447164492102</v>
      </c>
      <c r="K81" s="79" t="s">
        <v>57</v>
      </c>
    </row>
    <row r="82" spans="1:11">
      <c r="A82" s="35">
        <f>A65</f>
        <v>9</v>
      </c>
      <c r="B82" s="156">
        <v>6</v>
      </c>
      <c r="C82" s="157">
        <f t="shared" si="8"/>
        <v>63</v>
      </c>
      <c r="D82" s="72">
        <f>'63'!$H$14</f>
        <v>479.76812611434246</v>
      </c>
      <c r="E82" s="71" t="s">
        <v>57</v>
      </c>
      <c r="F82" s="158">
        <f t="shared" si="6"/>
        <v>75</v>
      </c>
      <c r="G82" s="74">
        <f>'75'!$H$14</f>
        <v>419.44884661158108</v>
      </c>
      <c r="H82" s="73" t="s">
        <v>57</v>
      </c>
      <c r="I82" s="159">
        <f t="shared" si="7"/>
        <v>87</v>
      </c>
      <c r="J82" s="75">
        <f>'87'!$H$14</f>
        <v>372.08497817985165</v>
      </c>
      <c r="K82" s="79" t="s">
        <v>57</v>
      </c>
    </row>
    <row r="83" spans="1:11">
      <c r="A83" s="38"/>
      <c r="B83" s="156">
        <v>8</v>
      </c>
      <c r="C83" s="157">
        <f t="shared" si="8"/>
        <v>64</v>
      </c>
      <c r="D83" s="72">
        <f>'64'!$H$14</f>
        <v>551.9283727250363</v>
      </c>
      <c r="E83" s="71" t="s">
        <v>57</v>
      </c>
      <c r="F83" s="158">
        <f t="shared" si="6"/>
        <v>76</v>
      </c>
      <c r="G83" s="74">
        <f>'76'!$H$14</f>
        <v>482.27562503131645</v>
      </c>
      <c r="H83" s="73" t="s">
        <v>57</v>
      </c>
      <c r="I83" s="159">
        <f t="shared" si="7"/>
        <v>88</v>
      </c>
      <c r="J83" s="75">
        <f>'88'!$H$14</f>
        <v>428.2250928209898</v>
      </c>
      <c r="K83" s="79" t="s">
        <v>57</v>
      </c>
    </row>
    <row r="84" spans="1:11">
      <c r="A84" s="38"/>
      <c r="B84" s="156">
        <v>10</v>
      </c>
      <c r="C84" s="157">
        <f t="shared" si="8"/>
        <v>65</v>
      </c>
      <c r="D84" s="72">
        <f>'65'!$H$14</f>
        <v>623.94931384034271</v>
      </c>
      <c r="E84" s="71" t="s">
        <v>57</v>
      </c>
      <c r="F84" s="158">
        <f t="shared" si="6"/>
        <v>77</v>
      </c>
      <c r="G84" s="74">
        <f>'77'!$H$14</f>
        <v>545.24170894643919</v>
      </c>
      <c r="H84" s="73" t="s">
        <v>57</v>
      </c>
      <c r="I84" s="159">
        <f t="shared" si="7"/>
        <v>89</v>
      </c>
      <c r="J84" s="75">
        <f>'89'!$H$14</f>
        <v>484.08659647135318</v>
      </c>
      <c r="K84" s="79" t="s">
        <v>57</v>
      </c>
    </row>
    <row r="85" spans="1:11" ht="13.5" thickBot="1">
      <c r="A85" s="39"/>
      <c r="B85" s="160">
        <v>12</v>
      </c>
      <c r="C85" s="161">
        <f t="shared" si="8"/>
        <v>66</v>
      </c>
      <c r="D85" s="115">
        <f>'66'!$H$14</f>
        <v>695.83094946026165</v>
      </c>
      <c r="E85" s="81" t="s">
        <v>57</v>
      </c>
      <c r="F85" s="162">
        <f t="shared" si="6"/>
        <v>78</v>
      </c>
      <c r="G85" s="116">
        <f>'78'!$H$14</f>
        <v>608.20779286156198</v>
      </c>
      <c r="H85" s="82" t="s">
        <v>57</v>
      </c>
      <c r="I85" s="163">
        <f t="shared" si="7"/>
        <v>90</v>
      </c>
      <c r="J85" s="117">
        <f>'90'!$H$14</f>
        <v>539.66948913094166</v>
      </c>
      <c r="K85" s="83" t="s">
        <v>57</v>
      </c>
    </row>
    <row r="88" spans="1:11">
      <c r="E88" s="28"/>
      <c r="F88" s="28"/>
      <c r="G88" s="28"/>
      <c r="H88" s="28"/>
      <c r="I88" s="28"/>
      <c r="J88" s="28"/>
    </row>
  </sheetData>
  <mergeCells count="33">
    <mergeCell ref="B20:N20"/>
    <mergeCell ref="B21:N21"/>
    <mergeCell ref="B22:N25"/>
    <mergeCell ref="B34:N34"/>
    <mergeCell ref="A27:N27"/>
    <mergeCell ref="B29:N29"/>
    <mergeCell ref="B32:N32"/>
    <mergeCell ref="B33:N33"/>
    <mergeCell ref="A19:N19"/>
    <mergeCell ref="A12:N13"/>
    <mergeCell ref="A2:N3"/>
    <mergeCell ref="A9:N10"/>
    <mergeCell ref="A15:N15"/>
    <mergeCell ref="A5:O5"/>
    <mergeCell ref="A6:O6"/>
    <mergeCell ref="A17:N17"/>
    <mergeCell ref="A7:J7"/>
    <mergeCell ref="A70:K70"/>
    <mergeCell ref="B28:N28"/>
    <mergeCell ref="B30:N30"/>
    <mergeCell ref="B31:N31"/>
    <mergeCell ref="S36:S37"/>
    <mergeCell ref="B35:N35"/>
    <mergeCell ref="B36:N36"/>
    <mergeCell ref="B37:N37"/>
    <mergeCell ref="B38:N38"/>
    <mergeCell ref="A55:K55"/>
    <mergeCell ref="A40:K40"/>
    <mergeCell ref="O62:P62"/>
    <mergeCell ref="O58:P58"/>
    <mergeCell ref="O59:P59"/>
    <mergeCell ref="O60:P60"/>
    <mergeCell ref="O61:P61"/>
  </mergeCells>
  <phoneticPr fontId="13" type="noConversion"/>
  <hyperlinks>
    <hyperlink ref="C44" location="'1'!A1" display="'1'!A1" xr:uid="{F543FC53-3816-4E1F-927F-4C6CD3BBFFDA}"/>
    <hyperlink ref="F44" location="'10'!A1" display="'10'!A1" xr:uid="{F9E39186-E9FE-4C76-BEE1-F7CF0E4CF168}"/>
    <hyperlink ref="I44" location="'19'!A1" display="'19'!A1" xr:uid="{A37AF186-EACB-4034-B095-FE21B52CE308}"/>
    <hyperlink ref="C45" location="'2'!A1" display="'2'!A1" xr:uid="{94ADDE76-144A-4D44-8071-EFD744AEBC55}"/>
    <hyperlink ref="F45" location="'11'!A1" display="'11'!A1" xr:uid="{9C83D12C-3C34-4269-ABAF-02A76429EB9F}"/>
    <hyperlink ref="I45" location="'20'!A1" display="'20'!A1" xr:uid="{08FB6EB2-45B4-4A76-9223-C4A9C3784395}"/>
    <hyperlink ref="C46" location="'3'!A1" display="'3'!A1" xr:uid="{3261FF9C-AAF6-478D-8BAD-553FE9D8B4C7}"/>
    <hyperlink ref="F46" location="'12'!A1" display="'12'!A1" xr:uid="{82469128-0944-41BF-A149-C6A4E1F1C05A}"/>
    <hyperlink ref="I46" location="'21'!A1" display="'21'!A1" xr:uid="{8BF8599A-ABBC-43E9-BB2B-45B3BB99869B}"/>
    <hyperlink ref="C47" location="'4'!A1" display="'4'!A1" xr:uid="{50E965E5-572B-42AB-9E89-CF5551C026E8}"/>
    <hyperlink ref="F47" location="'13'!A1" display="'13'!A1" xr:uid="{C38A9A86-FBFE-4639-B7CA-F7298C662D69}"/>
    <hyperlink ref="I47" location="'22'!A1" display="'22'!A1" xr:uid="{E37DAEE6-14CA-4442-882D-0123D6C88DF4}"/>
    <hyperlink ref="C48" location="'5'!A1" display="'5'!A1" xr:uid="{D74A6B42-7491-4DD6-B6A0-E1789C5E607C}"/>
    <hyperlink ref="F48" location="'14'!A1" display="'14'!A1" xr:uid="{46B25F6A-A289-46AD-909D-027B3CCD8CEF}"/>
    <hyperlink ref="I48" location="'23'!A1" display="'23'!A1" xr:uid="{F8739FDA-C408-42E8-BB0D-C75DA2CD90DC}"/>
    <hyperlink ref="C49" location="'6'!A1" display="'6'!A1" xr:uid="{1EE64933-7F5A-4C72-956A-B2EB9B8A937A}"/>
    <hyperlink ref="F49" location="'15'!A1" display="'15'!A1" xr:uid="{3A27D637-0C47-46FE-AB25-04E0DCE856D8}"/>
    <hyperlink ref="I49" location="'24'!A1" display="'24'!A1" xr:uid="{0417BF64-2411-4ED2-A17A-DFFB952D9A2A}"/>
    <hyperlink ref="C50" location="'7'!A1" display="'7'!A1" xr:uid="{5E2CC2A8-74CA-48F0-B17E-DD6CDC1CB664}"/>
    <hyperlink ref="F50" location="'16'!A1" display="'16'!A1" xr:uid="{7A576B2C-567C-41A1-BB64-4B8F528E593C}"/>
    <hyperlink ref="I50" location="'25'!A1" display="'25'!A1" xr:uid="{6E3F2385-1BE1-4092-9F4B-4D6A83C3985A}"/>
    <hyperlink ref="C51" location="'8'!A1" display="'8'!A1" xr:uid="{EC710C3B-15A1-4022-8B4F-FEDAD2102676}"/>
    <hyperlink ref="F51" location="'17'!A1" display="'17'!A1" xr:uid="{E78E1C68-6393-4A80-B299-55081365ACE1}"/>
    <hyperlink ref="I51" location="'26'!A1" display="'26'!A1" xr:uid="{D292251B-A584-483B-8C9A-552EE69940E9}"/>
    <hyperlink ref="C52" location="'9'!A1" display="'9'!A1" xr:uid="{BA3BA973-3E62-4E31-BCC4-C8286FE3EB20}"/>
    <hyperlink ref="F52" location="'18'!A1" display="'18'!A1" xr:uid="{6D5B930A-4DC5-4D3F-83B2-2E8BC1D96C36}"/>
    <hyperlink ref="I52" location="'27'!A1" display="'27'!A1" xr:uid="{1011E2A0-B7AD-4890-BF66-16B7A5600B44}"/>
    <hyperlink ref="C59" location="'28'!A1" display="'28'!A1" xr:uid="{B62EF5CD-97FC-4210-BB75-F8AD993A8D16}"/>
    <hyperlink ref="F59" location="'37'!A1" display="'37'!A1" xr:uid="{52C396F6-1FBB-4410-A805-4F3F2E40AD74}"/>
    <hyperlink ref="I59" location="'46'!A1" display="'46'!A1" xr:uid="{C943F18E-F0D1-4AFF-BB4C-F8C191244C40}"/>
    <hyperlink ref="C60" location="'29'!A1" display="'29'!A1" xr:uid="{AC122033-F2A2-4B8D-A8ED-33EB5ACCD798}"/>
    <hyperlink ref="F60" location="'38'!A1" display="'38'!A1" xr:uid="{DF6D745B-767D-4160-81F0-E190A1F5D5FA}"/>
    <hyperlink ref="I60" location="'47'!A1" display="'47'!A1" xr:uid="{950E2632-DAD1-4746-800F-BE9EF726D363}"/>
    <hyperlink ref="C61" location="'30'!A1" display="'30'!A1" xr:uid="{511F1DB5-C264-404A-B311-D4BBC22E437A}"/>
    <hyperlink ref="F61" location="'39'!A1" display="'39'!A1" xr:uid="{56E6DAA7-EB0D-4EE1-A014-D23FD045704C}"/>
    <hyperlink ref="I61" location="'48'!A1" display="'48'!A1" xr:uid="{F12FE0E4-77BF-46C8-A6A3-AA004CC919D0}"/>
    <hyperlink ref="C62" location="'31'!A1" display="'31'!A1" xr:uid="{ABFB0081-E890-471B-A8C0-10F0453E47FE}"/>
    <hyperlink ref="F62" location="'40'!A1" display="'40'!A1" xr:uid="{5030ADC7-5852-4A79-B905-374D8AE221DB}"/>
    <hyperlink ref="I62" location="'49'!A1" display="'49'!A1" xr:uid="{C1A744D0-5A54-4480-A13E-1791BF850B62}"/>
    <hyperlink ref="C63" location="'32'!A1" display="'32'!A1" xr:uid="{29BDD815-A03D-490D-89DA-9546D9D0AAC4}"/>
    <hyperlink ref="F63" location="'41'!A1" display="'41'!A1" xr:uid="{3DFF9CCC-EB73-49BC-BC8D-92B6F36156D0}"/>
    <hyperlink ref="I63" location="'50'!A1" display="'50'!A1" xr:uid="{E42C5122-DAB3-4A33-B2A4-A3B31346BCB5}"/>
    <hyperlink ref="C64" location="'33'!A1" display="'33'!A1" xr:uid="{80F6CB6D-6D7E-4782-BE71-1BF710C1DBE8}"/>
    <hyperlink ref="F64" location="'42'!A1" display="'42'!A1" xr:uid="{54074890-B245-4137-BADE-5569AFF73E03}"/>
    <hyperlink ref="I64" location="'51'!A1" display="'51'!A1" xr:uid="{18BE8D17-D466-4D88-8C1D-EC87626183B2}"/>
    <hyperlink ref="A65" location="'9'!A1" display="'9'!A1" xr:uid="{0EBE6303-2893-4D47-9CE9-DF1EEE8B4711}"/>
    <hyperlink ref="C65" location="'34'!A1" display="'34'!A1" xr:uid="{A6A3F3FE-1FCD-4575-BA53-27DF9EDA2369}"/>
    <hyperlink ref="F65" location="'43'!A1" display="'43'!A1" xr:uid="{D8FDADED-F9DF-4595-9372-1A4F072CFBC5}"/>
    <hyperlink ref="I65" location="'52'!A1" display="'52'!A1" xr:uid="{9939A56F-F020-4010-AE88-93A931AF5395}"/>
    <hyperlink ref="C66" location="'35'!A1" display="'35'!A1" xr:uid="{B7D942BC-6442-48F6-874E-9047F516A887}"/>
    <hyperlink ref="F66" location="'44'!A1" display="'44'!A1" xr:uid="{7B13CA88-B852-4FB6-A641-9533CE62620C}"/>
    <hyperlink ref="I66" location="'53'!A1" display="'53'!A1" xr:uid="{BE761E0B-C06A-40DC-8775-1C8223521F13}"/>
    <hyperlink ref="C67" location="'36'!A1" display="'36'!A1" xr:uid="{5966F1DE-5530-4F61-929A-B5EF07921A9C}"/>
    <hyperlink ref="F67" location="'45'!A1" display="'45'!A1" xr:uid="{3CDA84C4-AD21-446F-BF02-ABAB7137DBC6}"/>
    <hyperlink ref="I67" location="'54'!A1" display="'54'!A1" xr:uid="{F82A5182-0153-4356-AC87-CCE56097B5A8}"/>
    <hyperlink ref="B74" location="'6'!A1" display="'6'!A1" xr:uid="{92C1BCBF-9A3B-441E-880F-4D2E16BFBBF9}"/>
    <hyperlink ref="C74" location="'55'!A1" display="'55'!A1" xr:uid="{850DBE65-E71F-432D-AE94-3B25B34E08D9}"/>
    <hyperlink ref="F74" location="'67'!A1" display="'67'!A1" xr:uid="{6A3EF69A-80FA-4271-9CA8-20199AC07C9F}"/>
    <hyperlink ref="I74" location="'79'!A1" display="'79'!A1" xr:uid="{3847E919-8CEC-407C-8863-A86FFAFA6B83}"/>
    <hyperlink ref="B75" location="'8'!A1" display="'8'!A1" xr:uid="{FE3EADC2-6286-4DFD-8E59-0081039F3572}"/>
    <hyperlink ref="C75" location="'56'!A1" display="'56'!A1" xr:uid="{2A88A417-4640-42FB-98F6-C1B83E519C5E}"/>
    <hyperlink ref="F75" location="'68'!A1" display="'68'!A1" xr:uid="{3B90A2A3-A0A6-4501-AB06-54C61B5CA5F6}"/>
    <hyperlink ref="I75" location="'80'!A1" display="'80'!A1" xr:uid="{17593908-DF98-4D16-B9AE-E6A8E1E82C41}"/>
    <hyperlink ref="B76" location="'10'!A1" display="'10'!A1" xr:uid="{296F465E-2868-4ED8-82F9-542CEFDD7BF4}"/>
    <hyperlink ref="C76" location="'57'!A1" display="'57'!A1" xr:uid="{22C7F0C1-8A8B-4FE9-9C44-913298485CFE}"/>
    <hyperlink ref="F76" location="'69'!A1" display="'69'!A1" xr:uid="{F1D954B3-E6E0-4ED0-A316-2F72C480ECF3}"/>
    <hyperlink ref="I76" location="'81'!A1" display="'81'!A1" xr:uid="{702EE358-1438-484E-B7AE-49E072D6E122}"/>
    <hyperlink ref="B77" location="'12'!A1" display="'12'!A1" xr:uid="{4FC3F2AC-919C-481A-9B9B-E05C0F09984C}"/>
    <hyperlink ref="C77" location="'58'!A1" display="'58'!A1" xr:uid="{FA0103DF-5935-4CA4-83C8-CD90F501A6C4}"/>
    <hyperlink ref="F77" location="'70'!A1" display="'70'!A1" xr:uid="{48174320-689C-4319-ACD3-67900D0A23B8}"/>
    <hyperlink ref="I77" location="'82'!A1" display="'82'!A1" xr:uid="{621D316B-49BD-4654-B35C-770BE972F6D4}"/>
    <hyperlink ref="B78" location="'6'!A1" display="'6'!A1" xr:uid="{28FB9F31-524E-4C8F-902A-F96119F5F05D}"/>
    <hyperlink ref="C78" location="'59'!A1" display="'59'!A1" xr:uid="{1CD8B1BE-39C5-4DB5-8E3E-B24F265ACC52}"/>
    <hyperlink ref="F78" location="'71'!A1" display="'71'!A1" xr:uid="{59908036-3C16-49EB-823B-B6B3982B1820}"/>
    <hyperlink ref="I78" location="'83'!A1" display="'83'!A1" xr:uid="{C8ACDAF1-F02B-4715-A61D-58380623E10A}"/>
    <hyperlink ref="B79" location="'8'!A1" display="'8'!A1" xr:uid="{240BB89A-5197-4A04-BEA9-7C698D0E3EEE}"/>
    <hyperlink ref="C79" location="'60'!A1" display="'60'!A1" xr:uid="{F9022C2F-78FF-4BAA-AA81-0B3A63AFB517}"/>
    <hyperlink ref="F79" location="'72'!A1" display="'72'!A1" xr:uid="{4691B527-309F-4CDA-8112-A6607EBB29AD}"/>
    <hyperlink ref="I79" location="'84'!A1" display="'84'!A1" xr:uid="{15AF0F27-710C-4EB7-9A7A-108CC4A33CBB}"/>
    <hyperlink ref="B80" location="'10'!A1" display="'10'!A1" xr:uid="{C67778DE-9DC3-48BE-9D0D-C6EA875B4B57}"/>
    <hyperlink ref="C80" location="'61'!A1" display="'61'!A1" xr:uid="{E7D3FC8E-6DD7-472C-838F-726C811D9B51}"/>
    <hyperlink ref="F80" location="'73'!A1" display="'73'!A1" xr:uid="{8402D8CE-6C59-4F96-A6C9-721CF95A5C02}"/>
    <hyperlink ref="I80" location="'85'!A1" display="'85'!A1" xr:uid="{156688D6-8D88-4382-B2B1-00331CBC22BC}"/>
    <hyperlink ref="B81" location="'12'!A1" display="'12'!A1" xr:uid="{37CAB46B-13B6-42E9-938A-9190D81E95B8}"/>
    <hyperlink ref="C81" location="'62'!A1" display="'62'!A1" xr:uid="{70F25B44-0A53-491D-A0FA-A2FA7A011806}"/>
    <hyperlink ref="F81" location="'74'!A1" display="'74'!A1" xr:uid="{BDE49D3C-FCEC-484C-A464-E4B3F6E26E71}"/>
    <hyperlink ref="I81" location="'86'!A1" display="'86'!A1" xr:uid="{6E283A60-C4B7-4A1C-A0CF-C59FBCE7B3B5}"/>
    <hyperlink ref="A82" location="'9'!A1" display="'9'!A1" xr:uid="{29963A2C-A2F1-448E-90E1-F249A99B2F73}"/>
    <hyperlink ref="B82" location="'6'!A1" display="'6'!A1" xr:uid="{AA22846E-19A8-4603-87BA-7F3CC9F1B9FF}"/>
    <hyperlink ref="C82" location="'63'!A1" display="'63'!A1" xr:uid="{CA3D9A33-99B2-4BE7-AD79-E0E79E3F90D5}"/>
    <hyperlink ref="F82" location="'75'!A1" display="'75'!A1" xr:uid="{21331F1D-8938-4A7C-B719-24BB7AD1EBDD}"/>
    <hyperlink ref="I82" location="'87'!A1" display="'87'!A1" xr:uid="{0B0DB339-651D-46B9-9C09-499A65FA02B8}"/>
    <hyperlink ref="B83" location="'8'!A1" display="'8'!A1" xr:uid="{D9546085-37FB-43E2-B57F-5146CF952D75}"/>
    <hyperlink ref="C83" location="'64'!A1" display="'64'!A1" xr:uid="{DED58376-0921-47BB-A2CC-D463D8F0B280}"/>
    <hyperlink ref="F83" location="'76'!A1" display="'76'!A1" xr:uid="{A5A6C740-4BAF-44E0-8342-56E63010EA2A}"/>
    <hyperlink ref="I83" location="'88'!A1" display="'88'!A1" xr:uid="{B36B709E-5362-4D6F-861A-5643C867454A}"/>
    <hyperlink ref="B84" location="'10'!A1" display="'10'!A1" xr:uid="{F95C33D7-A9E3-4BB1-949F-D0825D2B42F2}"/>
    <hyperlink ref="C84" location="'65'!A1" display="'65'!A1" xr:uid="{167A11BB-B812-43B4-AE91-36075D2D2E5C}"/>
    <hyperlink ref="F84" location="'77'!A1" display="'77'!A1" xr:uid="{1FF61D65-DC47-4A9B-80AE-40365BF92971}"/>
    <hyperlink ref="I84" location="'89'!A1" display="'89'!A1" xr:uid="{53B4E7AD-4DFB-4B22-AD2E-8EBE8C34FA4B}"/>
    <hyperlink ref="B85" location="'12'!A1" display="'12'!A1" xr:uid="{19AE6116-A7D3-4430-9448-46583B1D7B14}"/>
    <hyperlink ref="C85" location="'66'!A1" display="'66'!A1" xr:uid="{769246E5-250E-4C2D-B99F-EB2A8862AD46}"/>
    <hyperlink ref="F85" location="'78'!A1" display="'78'!A1" xr:uid="{27096416-EE34-402B-8B3B-507DAA8B8766}"/>
    <hyperlink ref="I85" location="'90'!A1" display="'90'!A1" xr:uid="{2DD9520C-828E-4CFB-A5C1-3ABC1C8779B8}"/>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FF0000"/>
  </sheetPr>
  <dimension ref="A1:K24"/>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2.125" bestFit="1" customWidth="1"/>
    <col min="9" max="9" width="9.5" bestFit="1" customWidth="1"/>
    <col min="10" max="11" width="12.125" bestFit="1" customWidth="1"/>
  </cols>
  <sheetData>
    <row r="1" spans="1:11" ht="13.5" thickBot="1">
      <c r="A1" s="191" t="s">
        <v>58</v>
      </c>
      <c r="B1" s="192"/>
      <c r="C1" s="192"/>
      <c r="D1" s="192"/>
      <c r="E1" s="192"/>
      <c r="F1" s="76">
        <v>9</v>
      </c>
      <c r="G1" s="192" t="s">
        <v>59</v>
      </c>
      <c r="H1" s="192"/>
      <c r="I1" s="192"/>
      <c r="J1" s="192"/>
      <c r="K1" s="193"/>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ark'!A50</f>
        <v>9</v>
      </c>
      <c r="F7" s="202"/>
      <c r="G7" s="199" t="str">
        <f>'Samle ark'!D43</f>
        <v>T.o.m. 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79</v>
      </c>
      <c r="C11" s="186" t="s">
        <v>67</v>
      </c>
      <c r="D11" s="187"/>
      <c r="E11" s="188"/>
      <c r="F11" s="6">
        <v>24.48</v>
      </c>
      <c r="G11" s="17">
        <f>((2.5+E7)*2)*F11</f>
        <v>563.04</v>
      </c>
      <c r="H11" s="20">
        <f>G11*(VLOOKUP(OpdateretÅrstal,Prislistetillæg!$A$5:$C$61,3,FALSE)/VLOOKUP(Produktionsår,Prislistetillæg!$A$5:$C$61,3,FALSE))</f>
        <v>682.03970541690501</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10.3</v>
      </c>
      <c r="G14" s="17">
        <f>F14*(2.5+E7)</f>
        <v>118.45</v>
      </c>
      <c r="H14" s="20">
        <f>G14*(VLOOKUP(OpdateretÅrstal,Prislistetillæg!$A$5:$C$61,3,FALSE)/VLOOKUP(Produktionsår,Prislistetillæg!$A$5:$C$61,3,FALSE))</f>
        <v>143.48466024906296</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938.00000000000011</v>
      </c>
      <c r="H18" s="21">
        <f>G18*(VLOOKUP(OpdateretÅrstal,Prislistetillæg!$A$5:$C$61,3,FALSE)/VLOOKUP(Produktionsår,Prislistetillæg!$A$5:$C$61,3,FALSE))</f>
        <v>1136.248301507987</v>
      </c>
    </row>
    <row r="19" spans="2:8" ht="25.5" customHeight="1"/>
    <row r="20" spans="2:8" ht="26.25" customHeight="1"/>
    <row r="21" spans="2:8" ht="12.75" customHeight="1"/>
    <row r="22" spans="2:8" ht="12.75" customHeight="1"/>
    <row r="23" spans="2:8" ht="12.75" customHeight="1"/>
    <row r="24" spans="2:8" ht="13.5" customHeight="1"/>
  </sheetData>
  <mergeCells count="17">
    <mergeCell ref="C14:E14"/>
    <mergeCell ref="C15:E15"/>
    <mergeCell ref="C16:E16"/>
    <mergeCell ref="C18:E18"/>
    <mergeCell ref="C9:E9"/>
    <mergeCell ref="C10:E10"/>
    <mergeCell ref="C11:E11"/>
    <mergeCell ref="C12:E12"/>
    <mergeCell ref="C13:E13"/>
    <mergeCell ref="A1:E1"/>
    <mergeCell ref="G1:K1"/>
    <mergeCell ref="B6:C7"/>
    <mergeCell ref="D6:D7"/>
    <mergeCell ref="G7:H7"/>
    <mergeCell ref="G6:H6"/>
    <mergeCell ref="E7:F7"/>
    <mergeCell ref="E6:F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rgb="FF92D050"/>
  </sheetPr>
  <dimension ref="A1:K18"/>
  <sheetViews>
    <sheetView workbookViewId="0">
      <selection activeCell="I18" sqref="I18"/>
    </sheetView>
  </sheetViews>
  <sheetFormatPr defaultRowHeight="12.75"/>
  <cols>
    <col min="2" max="2" width="8" customWidth="1"/>
    <col min="3" max="3" width="21.375" customWidth="1"/>
    <col min="4" max="4" width="4.875" customWidth="1"/>
    <col min="5" max="5" width="15" customWidth="1"/>
    <col min="6" max="6" width="9.5" bestFit="1" customWidth="1"/>
    <col min="7" max="7" width="10.5" bestFit="1" customWidth="1"/>
    <col min="8" max="10" width="10.5" customWidth="1"/>
    <col min="11" max="11" width="12" customWidth="1"/>
  </cols>
  <sheetData>
    <row r="1" spans="1:11" ht="13.5" thickBot="1">
      <c r="A1" s="203" t="s">
        <v>58</v>
      </c>
      <c r="B1" s="204"/>
      <c r="C1" s="204"/>
      <c r="D1" s="204"/>
      <c r="E1" s="204"/>
      <c r="F1" s="98">
        <v>10</v>
      </c>
      <c r="G1" s="204" t="s">
        <v>59</v>
      </c>
      <c r="H1" s="204"/>
      <c r="I1" s="204"/>
      <c r="J1" s="204"/>
      <c r="K1" s="205"/>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ark'!A44</f>
        <v>2.7</v>
      </c>
      <c r="F7" s="202"/>
      <c r="G7" s="199" t="str">
        <f>'Samle ark'!G43</f>
        <v>T.o.m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80</v>
      </c>
      <c r="C11" s="186" t="s">
        <v>67</v>
      </c>
      <c r="D11" s="187"/>
      <c r="E11" s="188"/>
      <c r="F11" s="6">
        <v>14.28</v>
      </c>
      <c r="G11" s="17">
        <f>((2.5+E7)*2)*F11</f>
        <v>148.512</v>
      </c>
      <c r="H11" s="20">
        <f>G11*(VLOOKUP(OpdateretÅrstal,Prislistetillæg!$A$5:$C$61,3,FALSE)/VLOOKUP(Produktionsår,Prislistetillæg!$A$5:$C$61,3,FALSE))</f>
        <v>179.9003280954735</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8.65</v>
      </c>
      <c r="G14" s="17">
        <f>F14*(2.5+E7)</f>
        <v>44.980000000000004</v>
      </c>
      <c r="H14" s="20">
        <f>G14*(VLOOKUP(OpdateretÅrstal,Prislistetillæg!$A$5:$C$61,3,FALSE)/VLOOKUP(Produktionsår,Prislistetillæg!$A$5:$C$61,3,FALSE))</f>
        <v>54.486618978496011</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399.35</v>
      </c>
      <c r="H18" s="21">
        <f>G18*(VLOOKUP(OpdateretÅrstal,Prislistetillæg!$A$5:$C$61,3,FALSE)/VLOOKUP(Produktionsår,Prislistetillæg!$A$5:$C$61,3,FALSE))</f>
        <v>483.75347463455716</v>
      </c>
    </row>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rgb="FF92D05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10" width="10.5" customWidth="1"/>
    <col min="11" max="11" width="12" customWidth="1"/>
  </cols>
  <sheetData>
    <row r="1" spans="1:11" ht="13.5" thickBot="1">
      <c r="A1" s="203" t="s">
        <v>58</v>
      </c>
      <c r="B1" s="204"/>
      <c r="C1" s="204"/>
      <c r="D1" s="204"/>
      <c r="E1" s="204"/>
      <c r="F1" s="98">
        <v>11</v>
      </c>
      <c r="G1" s="204" t="s">
        <v>59</v>
      </c>
      <c r="H1" s="204"/>
      <c r="I1" s="204"/>
      <c r="J1" s="204"/>
      <c r="K1" s="205"/>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ark'!A44</f>
        <v>2.7</v>
      </c>
      <c r="F7" s="202"/>
      <c r="G7" s="199" t="str">
        <f>'Samle ark'!G43</f>
        <v>T.o.m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81</v>
      </c>
      <c r="C11" s="186" t="s">
        <v>67</v>
      </c>
      <c r="D11" s="187"/>
      <c r="E11" s="188"/>
      <c r="F11" s="6">
        <v>17.850000000000001</v>
      </c>
      <c r="G11" s="17">
        <f>((2.5+E7)*2)*F11</f>
        <v>185.64000000000001</v>
      </c>
      <c r="H11" s="20">
        <f>G11*(VLOOKUP(OpdateretÅrstal,Prislistetillæg!$A$5:$C$61,3,FALSE)/VLOOKUP(Produktionsår,Prislistetillæg!$A$5:$C$61,3,FALSE))</f>
        <v>224.87541011934189</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10.3</v>
      </c>
      <c r="G14" s="17">
        <f>F14*(2.5+E7)</f>
        <v>53.56</v>
      </c>
      <c r="H14" s="20">
        <f>G14*(VLOOKUP(OpdateretÅrstal,Prislistetillæg!$A$5:$C$61,3,FALSE)/VLOOKUP(Produktionsår,Prislistetillæg!$A$5:$C$61,3,FALSE))</f>
        <v>64.880020286532812</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445.05800000000005</v>
      </c>
      <c r="H18" s="21">
        <f>G18*(VLOOKUP(OpdateretÅrstal,Prislistetillæg!$A$5:$C$61,3,FALSE)/VLOOKUP(Produktionsår,Prislistetillæg!$A$5:$C$61,3,FALSE))</f>
        <v>539.12195796646233</v>
      </c>
    </row>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3">
    <tabColor rgb="FF92D05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0.5" customWidth="1"/>
  </cols>
  <sheetData>
    <row r="1" spans="1:11" ht="13.5" thickBot="1">
      <c r="A1" s="203" t="s">
        <v>58</v>
      </c>
      <c r="B1" s="204"/>
      <c r="C1" s="204"/>
      <c r="D1" s="204"/>
      <c r="E1" s="204"/>
      <c r="F1" s="98">
        <v>12</v>
      </c>
      <c r="G1" s="204" t="s">
        <v>59</v>
      </c>
      <c r="H1" s="204"/>
      <c r="I1" s="204"/>
      <c r="J1" s="204"/>
      <c r="K1" s="205"/>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ark'!A44</f>
        <v>2.7</v>
      </c>
      <c r="F7" s="202"/>
      <c r="G7" s="199" t="str">
        <f>'Samle ark'!G43</f>
        <v>T.o.m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82</v>
      </c>
      <c r="C11" s="186" t="s">
        <v>67</v>
      </c>
      <c r="D11" s="187"/>
      <c r="E11" s="188"/>
      <c r="F11" s="6">
        <v>21.39</v>
      </c>
      <c r="G11" s="17">
        <f>((2.5+E7)*2)*F11</f>
        <v>222.45600000000002</v>
      </c>
      <c r="H11" s="20">
        <f>G11*(VLOOKUP(OpdateretÅrstal,Prislistetillæg!$A$5:$C$61,3,FALSE)/VLOOKUP(Produktionsår,Prislistetillæg!$A$5:$C$61,3,FALSE))</f>
        <v>269.47255027746348</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12.53</v>
      </c>
      <c r="G14" s="17">
        <f>F14*(2.5+E7)</f>
        <v>65.156000000000006</v>
      </c>
      <c r="H14" s="20">
        <f>G14*(VLOOKUP(OpdateretÅrstal,Prislistetillæg!$A$5:$C$61,3,FALSE)/VLOOKUP(Produktionsår,Prislistetillæg!$A$5:$C$61,3,FALSE))</f>
        <v>78.926859630121967</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493.47000000000008</v>
      </c>
      <c r="H18" s="21">
        <f>G18*(VLOOKUP(OpdateretÅrstal,Prislistetillæg!$A$5:$C$61,3,FALSE)/VLOOKUP(Produktionsår,Prislistetillæg!$A$5:$C$61,3,FALSE))</f>
        <v>597.76593746817309</v>
      </c>
    </row>
    <row r="20" spans="2:8" ht="25.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tabColor rgb="FF92D05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2.125" customWidth="1"/>
  </cols>
  <sheetData>
    <row r="1" spans="1:11" ht="13.5" thickBot="1">
      <c r="A1" s="203" t="s">
        <v>58</v>
      </c>
      <c r="B1" s="204"/>
      <c r="C1" s="204"/>
      <c r="D1" s="204"/>
      <c r="E1" s="204"/>
      <c r="F1" s="98">
        <v>13</v>
      </c>
      <c r="G1" s="204" t="s">
        <v>59</v>
      </c>
      <c r="H1" s="204"/>
      <c r="I1" s="204"/>
      <c r="J1" s="204"/>
      <c r="K1" s="205"/>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ark'!A47</f>
        <v>4.5</v>
      </c>
      <c r="F7" s="202"/>
      <c r="G7" s="199" t="str">
        <f>'Samle ark'!G43</f>
        <v>T.o.m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80</v>
      </c>
      <c r="C11" s="186" t="s">
        <v>67</v>
      </c>
      <c r="D11" s="187"/>
      <c r="E11" s="188"/>
      <c r="F11" s="6">
        <v>14.28</v>
      </c>
      <c r="G11" s="17">
        <f>((2.5+E7)*2)*F11</f>
        <v>199.92</v>
      </c>
      <c r="H11" s="20">
        <f>G11*(VLOOKUP(OpdateretÅrstal,Prislistetillæg!$A$5:$C$61,3,FALSE)/VLOOKUP(Produktionsår,Prislistetillæg!$A$5:$C$61,3,FALSE))</f>
        <v>242.17351859006047</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15.28</v>
      </c>
      <c r="G14" s="17">
        <f>F14*(2.5+E7)</f>
        <v>106.96</v>
      </c>
      <c r="H14" s="20">
        <f>G14*(VLOOKUP(OpdateretÅrstal,Prislistetillæg!$A$5:$C$61,3,FALSE)/VLOOKUP(Produktionsår,Prislistetillæg!$A$5:$C$61,3,FALSE))</f>
        <v>129.566224231657</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527.21</v>
      </c>
      <c r="H18" s="21">
        <f>G18*(VLOOKUP(OpdateretÅrstal,Prislistetillæg!$A$5:$C$61,3,FALSE)/VLOOKUP(Produktionsår,Prislistetillæg!$A$5:$C$61,3,FALSE))</f>
        <v>638.63695846271412</v>
      </c>
    </row>
    <row r="20" spans="2:8" ht="24.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5">
    <tabColor rgb="FF92D05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2.125" customWidth="1"/>
  </cols>
  <sheetData>
    <row r="1" spans="1:11" ht="13.5" thickBot="1">
      <c r="A1" s="203" t="s">
        <v>58</v>
      </c>
      <c r="B1" s="204"/>
      <c r="C1" s="204"/>
      <c r="D1" s="204"/>
      <c r="E1" s="204"/>
      <c r="F1" s="98">
        <v>14</v>
      </c>
      <c r="G1" s="204" t="s">
        <v>59</v>
      </c>
      <c r="H1" s="204"/>
      <c r="I1" s="204"/>
      <c r="J1" s="204"/>
      <c r="K1" s="205"/>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ark'!A47</f>
        <v>4.5</v>
      </c>
      <c r="F7" s="202"/>
      <c r="G7" s="199" t="str">
        <f>'Samle ark'!G43</f>
        <v>T.o.m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81</v>
      </c>
      <c r="C11" s="186" t="s">
        <v>67</v>
      </c>
      <c r="D11" s="187"/>
      <c r="E11" s="188"/>
      <c r="F11" s="6">
        <v>17.850000000000001</v>
      </c>
      <c r="G11" s="17">
        <f>((2.5+E7)*2)*F11</f>
        <v>249.90000000000003</v>
      </c>
      <c r="H11" s="20">
        <f>G11*(VLOOKUP(OpdateretÅrstal,Prislistetillæg!$A$5:$C$61,3,FALSE)/VLOOKUP(Produktionsår,Prislistetillæg!$A$5:$C$61,3,FALSE))</f>
        <v>302.71689823757566</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18.95</v>
      </c>
      <c r="G14" s="17">
        <f>F14*(2.5+E7)</f>
        <v>132.65</v>
      </c>
      <c r="H14" s="20">
        <f>G14*(VLOOKUP(OpdateretÅrstal,Prislistetillæg!$A$5:$C$61,3,FALSE)/VLOOKUP(Produktionsår,Prislistetillæg!$A$5:$C$61,3,FALSE))</f>
        <v>160.68586054907726</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602.88</v>
      </c>
      <c r="H18" s="21">
        <f>G18*(VLOOKUP(OpdateretÅrstal,Prislistetillæg!$A$5:$C$61,3,FALSE)/VLOOKUP(Produktionsår,Prislistetillæg!$A$5:$C$61,3,FALSE))</f>
        <v>730.29997442764943</v>
      </c>
    </row>
    <row r="19" spans="2:8" ht="25.5" customHeight="1"/>
    <row r="20" spans="2:8" ht="26.2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6">
    <tabColor rgb="FF92D05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9" width="10.5" customWidth="1"/>
    <col min="10" max="10" width="12.125" customWidth="1"/>
    <col min="11" max="11" width="12" customWidth="1"/>
  </cols>
  <sheetData>
    <row r="1" spans="1:11" ht="13.5" thickBot="1">
      <c r="A1" s="203" t="s">
        <v>58</v>
      </c>
      <c r="B1" s="204"/>
      <c r="C1" s="204"/>
      <c r="D1" s="204"/>
      <c r="E1" s="204"/>
      <c r="F1" s="98">
        <v>15</v>
      </c>
      <c r="G1" s="204" t="s">
        <v>59</v>
      </c>
      <c r="H1" s="204"/>
      <c r="I1" s="204"/>
      <c r="J1" s="204"/>
      <c r="K1" s="205"/>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ark'!A47</f>
        <v>4.5</v>
      </c>
      <c r="F7" s="202"/>
      <c r="G7" s="199" t="str">
        <f>'Samle ark'!G43</f>
        <v>T.o.m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82</v>
      </c>
      <c r="C11" s="186" t="s">
        <v>67</v>
      </c>
      <c r="D11" s="187"/>
      <c r="E11" s="188"/>
      <c r="F11" s="6">
        <v>21.39</v>
      </c>
      <c r="G11" s="17">
        <f>((2.5+E7)*2)*F11</f>
        <v>299.46000000000004</v>
      </c>
      <c r="H11" s="20">
        <f>G11*(VLOOKUP(OpdateretÅrstal,Prislistetillæg!$A$5:$C$61,3,FALSE)/VLOOKUP(Produktionsår,Prislistetillæg!$A$5:$C$61,3,FALSE))</f>
        <v>362.75150998889319</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22.09</v>
      </c>
      <c r="G14" s="17">
        <f>F14*(2.5+E7)</f>
        <v>154.63</v>
      </c>
      <c r="H14" s="20">
        <f>G14*(VLOOKUP(OpdateretÅrstal,Prislistetillæg!$A$5:$C$61,3,FALSE)/VLOOKUP(Produktionsår,Prislistetillæg!$A$5:$C$61,3,FALSE))</f>
        <v>187.3113804500853</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674.42000000000007</v>
      </c>
      <c r="H18" s="21">
        <f>G18*(VLOOKUP(OpdateretÅrstal,Prislistetillæg!$A$5:$C$61,3,FALSE)/VLOOKUP(Produktionsår,Prislistetillæg!$A$5:$C$61,3,FALSE))</f>
        <v>816.96010607997505</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7">
    <tabColor rgb="FF92D05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9" width="10.5" customWidth="1"/>
    <col min="10" max="10" width="12.125" customWidth="1"/>
    <col min="11" max="11" width="12" customWidth="1"/>
  </cols>
  <sheetData>
    <row r="1" spans="1:11" ht="13.5" thickBot="1">
      <c r="A1" s="203" t="s">
        <v>58</v>
      </c>
      <c r="B1" s="204"/>
      <c r="C1" s="204"/>
      <c r="D1" s="204"/>
      <c r="E1" s="204"/>
      <c r="F1" s="98">
        <v>16</v>
      </c>
      <c r="G1" s="204" t="s">
        <v>59</v>
      </c>
      <c r="H1" s="204"/>
      <c r="I1" s="204"/>
      <c r="J1" s="204"/>
      <c r="K1" s="205"/>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ark'!A50</f>
        <v>9</v>
      </c>
      <c r="F7" s="202"/>
      <c r="G7" s="199" t="str">
        <f>'Samle ark'!G43</f>
        <v>T.o.m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80</v>
      </c>
      <c r="C11" s="186" t="s">
        <v>67</v>
      </c>
      <c r="D11" s="187"/>
      <c r="E11" s="188"/>
      <c r="F11" s="6">
        <v>14.28</v>
      </c>
      <c r="G11" s="17">
        <f>((2.5+E7)*2)*F11</f>
        <v>328.44</v>
      </c>
      <c r="H11" s="20">
        <f>G11*(VLOOKUP(OpdateretÅrstal,Prislistetillæg!$A$5:$C$61,3,FALSE)/VLOOKUP(Produktionsår,Prislistetillæg!$A$5:$C$61,3,FALSE))</f>
        <v>397.85649482652798</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25.23</v>
      </c>
      <c r="G14" s="17">
        <f>F14*(2.5+E7)</f>
        <v>290.14499999999998</v>
      </c>
      <c r="H14" s="20">
        <f>G14*(VLOOKUP(OpdateretÅrstal,Prislistetillæg!$A$5:$C$61,3,FALSE)/VLOOKUP(Produktionsår,Prislistetillæg!$A$5:$C$61,3,FALSE))</f>
        <v>351.46776486251048</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875.09500000000003</v>
      </c>
      <c r="H18" s="21">
        <f>G18*(VLOOKUP(OpdateretÅrstal,Prislistetillæg!$A$5:$C$61,3,FALSE)/VLOOKUP(Produktionsår,Prislistetillæg!$A$5:$C$61,3,FALSE))</f>
        <v>1060.0481955310574</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tabColor rgb="FF92D05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8" width="10.5" customWidth="1"/>
    <col min="9" max="9" width="9.5" customWidth="1"/>
    <col min="10" max="11" width="12.125" customWidth="1"/>
  </cols>
  <sheetData>
    <row r="1" spans="1:11" ht="13.5" thickBot="1">
      <c r="A1" s="203" t="s">
        <v>58</v>
      </c>
      <c r="B1" s="204"/>
      <c r="C1" s="204"/>
      <c r="D1" s="204"/>
      <c r="E1" s="204"/>
      <c r="F1" s="98">
        <v>17</v>
      </c>
      <c r="G1" s="204" t="s">
        <v>59</v>
      </c>
      <c r="H1" s="204"/>
      <c r="I1" s="204"/>
      <c r="J1" s="204"/>
      <c r="K1" s="205"/>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ark'!A50</f>
        <v>9</v>
      </c>
      <c r="F7" s="202"/>
      <c r="G7" s="199" t="str">
        <f>'Samle ark'!G43</f>
        <v>T.o.m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81</v>
      </c>
      <c r="C11" s="186" t="s">
        <v>67</v>
      </c>
      <c r="D11" s="187"/>
      <c r="E11" s="188"/>
      <c r="F11" s="6">
        <v>17.850000000000001</v>
      </c>
      <c r="G11" s="17">
        <f>((2.5+E7)*2)*F11</f>
        <v>410.55</v>
      </c>
      <c r="H11" s="20">
        <f>G11*(VLOOKUP(OpdateretÅrstal,Prislistetillæg!$A$5:$C$61,3,FALSE)/VLOOKUP(Produktionsår,Prislistetillæg!$A$5:$C$61,3,FALSE))</f>
        <v>497.32061853315997</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8.65</v>
      </c>
      <c r="G14" s="17">
        <f>F14*(2.5+E7)</f>
        <v>99.475000000000009</v>
      </c>
      <c r="H14" s="20">
        <f>G14*(VLOOKUP(OpdateretÅrstal,Prislistetillæg!$A$5:$C$61,3,FALSE)/VLOOKUP(Produktionsår,Prislistetillæg!$A$5:$C$61,3,FALSE))</f>
        <v>120.4992535101354</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766.53500000000008</v>
      </c>
      <c r="H18" s="21">
        <f>G18*(VLOOKUP(OpdateretÅrstal,Prislistetillæg!$A$5:$C$61,3,FALSE)/VLOOKUP(Produktionsår,Prislistetillæg!$A$5:$C$61,3,FALSE))</f>
        <v>928.54380788531432</v>
      </c>
    </row>
    <row r="19" spans="2:8" ht="25.5" customHeight="1"/>
    <row r="20" spans="2:8" ht="25.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9">
    <tabColor rgb="FF92D050"/>
  </sheetPr>
  <dimension ref="A1:K24"/>
  <sheetViews>
    <sheetView workbookViewId="0">
      <selection activeCell="I18" sqref="I18"/>
    </sheetView>
  </sheetViews>
  <sheetFormatPr defaultRowHeight="12.75"/>
  <cols>
    <col min="3" max="3" width="12.25" customWidth="1"/>
    <col min="5" max="5" width="21.625" customWidth="1"/>
    <col min="6" max="6" width="9.5" bestFit="1" customWidth="1"/>
    <col min="7" max="8" width="10.5" customWidth="1"/>
    <col min="9" max="9" width="9.5" customWidth="1"/>
    <col min="10" max="11" width="12.125" customWidth="1"/>
  </cols>
  <sheetData>
    <row r="1" spans="1:11" ht="13.5" thickBot="1">
      <c r="A1" s="203" t="s">
        <v>58</v>
      </c>
      <c r="B1" s="204"/>
      <c r="C1" s="204"/>
      <c r="D1" s="204"/>
      <c r="E1" s="204"/>
      <c r="F1" s="98">
        <v>18</v>
      </c>
      <c r="G1" s="204" t="s">
        <v>59</v>
      </c>
      <c r="H1" s="204"/>
      <c r="I1" s="204"/>
      <c r="J1" s="204"/>
      <c r="K1" s="205"/>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ark'!A50</f>
        <v>9</v>
      </c>
      <c r="F7" s="202"/>
      <c r="G7" s="199" t="str">
        <f>'Samle ark'!G43</f>
        <v>T.o.m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82</v>
      </c>
      <c r="C11" s="186" t="s">
        <v>67</v>
      </c>
      <c r="D11" s="187"/>
      <c r="E11" s="188"/>
      <c r="F11" s="6">
        <v>21.39</v>
      </c>
      <c r="G11" s="17">
        <f>((2.5+E7)*2)*F11</f>
        <v>491.97</v>
      </c>
      <c r="H11" s="20">
        <f>G11*(VLOOKUP(OpdateretÅrstal,Prislistetillæg!$A$5:$C$61,3,FALSE)/VLOOKUP(Produktionsår,Prislistetillæg!$A$5:$C$61,3,FALSE))</f>
        <v>595.94890926746734</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10.3</v>
      </c>
      <c r="G14" s="17">
        <f>F14*(2.5+E7)</f>
        <v>118.45</v>
      </c>
      <c r="H14" s="20">
        <f>G14*(VLOOKUP(OpdateretÅrstal,Prislistetillæg!$A$5:$C$61,3,FALSE)/VLOOKUP(Produktionsår,Prislistetillæg!$A$5:$C$61,3,FALSE))</f>
        <v>143.48466024906296</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866.93000000000018</v>
      </c>
      <c r="H18" s="21">
        <f>G18*(VLOOKUP(OpdateretÅrstal,Prislistetillæg!$A$5:$C$61,3,FALSE)/VLOOKUP(Produktionsår,Prislistetillæg!$A$5:$C$61,3,FALSE))</f>
        <v>1050.1575053585493</v>
      </c>
    </row>
    <row r="19" spans="2:8" ht="25.5" customHeight="1"/>
    <row r="20" spans="2:8" ht="26.25" customHeight="1"/>
    <row r="21" spans="2:8" ht="12.75" customHeight="1"/>
    <row r="22" spans="2:8" ht="12.75" customHeight="1"/>
    <row r="23" spans="2:8" ht="12.75" customHeight="1"/>
    <row r="24" spans="2:8" ht="13.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A1:K18"/>
  <sheetViews>
    <sheetView workbookViewId="0">
      <selection activeCell="I18" sqref="I18"/>
    </sheetView>
  </sheetViews>
  <sheetFormatPr defaultRowHeight="12.75"/>
  <cols>
    <col min="2" max="2" width="8" bestFit="1" customWidth="1"/>
    <col min="3" max="3" width="21.375" customWidth="1"/>
    <col min="4" max="4" width="4.875" bestFit="1" customWidth="1"/>
    <col min="5" max="5" width="15" bestFit="1" customWidth="1"/>
    <col min="6" max="6" width="9.5" bestFit="1" customWidth="1"/>
    <col min="7" max="10" width="10.5" bestFit="1" customWidth="1"/>
    <col min="11" max="11" width="12" bestFit="1" customWidth="1"/>
  </cols>
  <sheetData>
    <row r="1" spans="1:11" ht="13.5" thickBot="1">
      <c r="A1" s="191" t="s">
        <v>58</v>
      </c>
      <c r="B1" s="192"/>
      <c r="C1" s="192"/>
      <c r="D1" s="192"/>
      <c r="E1" s="192"/>
      <c r="F1" s="76">
        <v>1</v>
      </c>
      <c r="G1" s="192" t="s">
        <v>59</v>
      </c>
      <c r="H1" s="192"/>
      <c r="I1" s="192"/>
      <c r="J1" s="192"/>
      <c r="K1" s="193"/>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ark'!A44</f>
        <v>2.7</v>
      </c>
      <c r="F7" s="202"/>
      <c r="G7" s="199" t="str">
        <f>'Samle ark'!D43</f>
        <v>T.o.m. 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66</v>
      </c>
      <c r="C11" s="186" t="s">
        <v>67</v>
      </c>
      <c r="D11" s="187"/>
      <c r="E11" s="188"/>
      <c r="F11" s="6">
        <v>16.32</v>
      </c>
      <c r="G11" s="17">
        <f>((2.5+E7)*2)*F11</f>
        <v>169.72800000000001</v>
      </c>
      <c r="H11" s="20">
        <f>G11*(VLOOKUP(OpdateretÅrstal,Prislistetillæg!$A$5:$C$61,3,FALSE)/VLOOKUP(Produktionsår,Prislistetillæg!$A$5:$C$61,3,FALSE))</f>
        <v>205.60037496625546</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8.65</v>
      </c>
      <c r="G14" s="17">
        <f>F14*(2.5+E7)</f>
        <v>44.980000000000004</v>
      </c>
      <c r="H14" s="20">
        <f>G14*(VLOOKUP(OpdateretÅrstal,Prislistetillæg!$A$5:$C$61,3,FALSE)/VLOOKUP(Produktionsår,Prislistetillæg!$A$5:$C$61,3,FALSE))</f>
        <v>54.486618978496011</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420.56600000000003</v>
      </c>
      <c r="H18" s="21">
        <f>G18*(VLOOKUP(OpdateretÅrstal,Prislistetillæg!$A$5:$C$61,3,FALSE)/VLOOKUP(Produktionsår,Prislistetillæg!$A$5:$C$61,3,FALSE))</f>
        <v>509.4535215053391</v>
      </c>
    </row>
  </sheetData>
  <mergeCells count="17">
    <mergeCell ref="G1:K1"/>
    <mergeCell ref="B6:C7"/>
    <mergeCell ref="D6:D7"/>
    <mergeCell ref="C9:E9"/>
    <mergeCell ref="G7:H7"/>
    <mergeCell ref="G6:H6"/>
    <mergeCell ref="E7:F7"/>
    <mergeCell ref="E6:F6"/>
    <mergeCell ref="C13:E13"/>
    <mergeCell ref="C11:E11"/>
    <mergeCell ref="C12:E12"/>
    <mergeCell ref="C18:E18"/>
    <mergeCell ref="A1:E1"/>
    <mergeCell ref="C10:E10"/>
    <mergeCell ref="C16:E16"/>
    <mergeCell ref="C14:E14"/>
    <mergeCell ref="C15:E15"/>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0">
    <tabColor rgb="FF0000FF"/>
  </sheetPr>
  <dimension ref="A1:K18"/>
  <sheetViews>
    <sheetView workbookViewId="0">
      <selection activeCell="I18" sqref="I18"/>
    </sheetView>
  </sheetViews>
  <sheetFormatPr defaultRowHeight="12.75"/>
  <cols>
    <col min="2" max="2" width="8" customWidth="1"/>
    <col min="3" max="3" width="21.375" customWidth="1"/>
    <col min="4" max="4" width="4.875" customWidth="1"/>
    <col min="5" max="5" width="15" customWidth="1"/>
    <col min="6" max="6" width="9.5" bestFit="1" customWidth="1"/>
    <col min="7" max="7" width="10.5" bestFit="1" customWidth="1"/>
    <col min="8" max="10" width="10.5" customWidth="1"/>
    <col min="11" max="11" width="12" customWidth="1"/>
  </cols>
  <sheetData>
    <row r="1" spans="1:11" ht="13.5" thickBot="1">
      <c r="A1" s="206" t="s">
        <v>58</v>
      </c>
      <c r="B1" s="207"/>
      <c r="C1" s="207"/>
      <c r="D1" s="207"/>
      <c r="E1" s="207"/>
      <c r="F1" s="99">
        <v>19</v>
      </c>
      <c r="G1" s="207" t="s">
        <v>59</v>
      </c>
      <c r="H1" s="207"/>
      <c r="I1" s="207"/>
      <c r="J1" s="207"/>
      <c r="K1" s="208"/>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ark'!A44</f>
        <v>2.7</v>
      </c>
      <c r="F7" s="202"/>
      <c r="G7" s="199" t="str">
        <f>'Samle ark'!J43</f>
        <v>Over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83</v>
      </c>
      <c r="C11" s="186" t="s">
        <v>67</v>
      </c>
      <c r="D11" s="187"/>
      <c r="E11" s="188"/>
      <c r="F11" s="6">
        <v>12.67</v>
      </c>
      <c r="G11" s="17">
        <f>((2.5+E7)*2)*F11</f>
        <v>131.768</v>
      </c>
      <c r="H11" s="20">
        <f>G11*(VLOOKUP(OpdateretÅrstal,Prislistetillæg!$A$5:$C$61,3,FALSE)/VLOOKUP(Produktionsår,Prislistetillæg!$A$5:$C$61,3,FALSE))</f>
        <v>159.61744796706228</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8.65</v>
      </c>
      <c r="G14" s="17">
        <f>F14*(2.5+E7)</f>
        <v>44.980000000000004</v>
      </c>
      <c r="H14" s="20">
        <f>G14*(VLOOKUP(OpdateretÅrstal,Prislistetillæg!$A$5:$C$61,3,FALSE)/VLOOKUP(Produktionsår,Prislistetillæg!$A$5:$C$61,3,FALSE))</f>
        <v>54.486618978496011</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382.60599999999999</v>
      </c>
      <c r="H18" s="21">
        <f>G18*(VLOOKUP(OpdateretÅrstal,Prislistetillæg!$A$5:$C$61,3,FALSE)/VLOOKUP(Produktionsår,Prislistetillæg!$A$5:$C$61,3,FALSE))</f>
        <v>463.47059450614586</v>
      </c>
    </row>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tabColor rgb="FF0000FF"/>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10" width="10.5" customWidth="1"/>
    <col min="11" max="11" width="12" customWidth="1"/>
  </cols>
  <sheetData>
    <row r="1" spans="1:11" ht="13.5" thickBot="1">
      <c r="A1" s="206" t="s">
        <v>58</v>
      </c>
      <c r="B1" s="207"/>
      <c r="C1" s="207"/>
      <c r="D1" s="207"/>
      <c r="E1" s="207"/>
      <c r="F1" s="99">
        <v>20</v>
      </c>
      <c r="G1" s="207" t="s">
        <v>59</v>
      </c>
      <c r="H1" s="207"/>
      <c r="I1" s="207"/>
      <c r="J1" s="207"/>
      <c r="K1" s="208"/>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ark'!A44</f>
        <v>2.7</v>
      </c>
      <c r="F7" s="202"/>
      <c r="G7" s="199" t="str">
        <f>'Samle ark'!J43</f>
        <v>Over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84</v>
      </c>
      <c r="C11" s="186" t="s">
        <v>67</v>
      </c>
      <c r="D11" s="187"/>
      <c r="E11" s="188"/>
      <c r="F11" s="6">
        <v>15.83</v>
      </c>
      <c r="G11" s="17">
        <f>((2.5+E7)*2)*F11</f>
        <v>164.63200000000001</v>
      </c>
      <c r="H11" s="20">
        <f>G11*(VLOOKUP(OpdateretÅrstal,Prislistetillæg!$A$5:$C$61,3,FALSE)/VLOOKUP(Produktionsår,Prislistetillæg!$A$5:$C$61,3,FALSE))</f>
        <v>199.42732449239116</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10.3</v>
      </c>
      <c r="G14" s="17">
        <f>F14*(2.5+E7)</f>
        <v>53.56</v>
      </c>
      <c r="H14" s="20">
        <f>G14*(VLOOKUP(OpdateretÅrstal,Prislistetillæg!$A$5:$C$61,3,FALSE)/VLOOKUP(Produktionsår,Prislistetillæg!$A$5:$C$61,3,FALSE))</f>
        <v>64.880020286532812</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424.05</v>
      </c>
      <c r="H18" s="21">
        <f>G18*(VLOOKUP(OpdateretÅrstal,Prislistetillæg!$A$5:$C$61,3,FALSE)/VLOOKUP(Produktionsår,Prislistetillæg!$A$5:$C$61,3,FALSE))</f>
        <v>513.6738723395116</v>
      </c>
    </row>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tabColor rgb="FF0000FF"/>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0.5" customWidth="1"/>
  </cols>
  <sheetData>
    <row r="1" spans="1:11" ht="13.5" thickBot="1">
      <c r="A1" s="206" t="s">
        <v>58</v>
      </c>
      <c r="B1" s="207"/>
      <c r="C1" s="207"/>
      <c r="D1" s="207"/>
      <c r="E1" s="207"/>
      <c r="F1" s="99">
        <v>21</v>
      </c>
      <c r="G1" s="207" t="s">
        <v>59</v>
      </c>
      <c r="H1" s="207"/>
      <c r="I1" s="207"/>
      <c r="J1" s="207"/>
      <c r="K1" s="208"/>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ark'!A44</f>
        <v>2.7</v>
      </c>
      <c r="F7" s="202"/>
      <c r="G7" s="199" t="str">
        <f>'Samle ark'!J43</f>
        <v>Over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85</v>
      </c>
      <c r="C11" s="186" t="s">
        <v>67</v>
      </c>
      <c r="D11" s="187"/>
      <c r="E11" s="188"/>
      <c r="F11" s="6">
        <v>19</v>
      </c>
      <c r="G11" s="17">
        <f>((2.5+E7)*2)*F11</f>
        <v>197.6</v>
      </c>
      <c r="H11" s="20">
        <f>G11*(VLOOKUP(OpdateretÅrstal,Prislistetillæg!$A$5:$C$61,3,FALSE)/VLOOKUP(Produktionsår,Prislistetillæg!$A$5:$C$61,3,FALSE))</f>
        <v>239.36318163963563</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12.53</v>
      </c>
      <c r="G14" s="17">
        <f>F14*(2.5+E7)</f>
        <v>65.156000000000006</v>
      </c>
      <c r="H14" s="20">
        <f>G14*(VLOOKUP(OpdateretÅrstal,Prislistetillæg!$A$5:$C$61,3,FALSE)/VLOOKUP(Produktionsår,Prislistetillæg!$A$5:$C$61,3,FALSE))</f>
        <v>78.926859630121967</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468.61399999999998</v>
      </c>
      <c r="H18" s="21">
        <f>G18*(VLOOKUP(OpdateretÅrstal,Prislistetillæg!$A$5:$C$61,3,FALSE)/VLOOKUP(Produktionsår,Prislistetillæg!$A$5:$C$61,3,FALSE))</f>
        <v>567.65656883034512</v>
      </c>
    </row>
    <row r="20" spans="2:8" ht="25.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23">
    <tabColor rgb="FF0000FF"/>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2.125" customWidth="1"/>
  </cols>
  <sheetData>
    <row r="1" spans="1:11" ht="13.5" thickBot="1">
      <c r="A1" s="206" t="s">
        <v>58</v>
      </c>
      <c r="B1" s="207"/>
      <c r="C1" s="207"/>
      <c r="D1" s="207"/>
      <c r="E1" s="207"/>
      <c r="F1" s="99">
        <v>22</v>
      </c>
      <c r="G1" s="207" t="s">
        <v>59</v>
      </c>
      <c r="H1" s="207"/>
      <c r="I1" s="207"/>
      <c r="J1" s="207"/>
      <c r="K1" s="208"/>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ark'!A47</f>
        <v>4.5</v>
      </c>
      <c r="F7" s="202"/>
      <c r="G7" s="199" t="str">
        <f>'Samle ark'!J43</f>
        <v>Over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83</v>
      </c>
      <c r="C11" s="186" t="s">
        <v>67</v>
      </c>
      <c r="D11" s="187"/>
      <c r="E11" s="188"/>
      <c r="F11" s="6">
        <v>12.67</v>
      </c>
      <c r="G11" s="17">
        <f>((2.5+E7)*2)*F11</f>
        <v>177.38</v>
      </c>
      <c r="H11" s="20">
        <f>G11*(VLOOKUP(OpdateretÅrstal,Prislistetillæg!$A$5:$C$61,3,FALSE)/VLOOKUP(Produktionsår,Prislistetillæg!$A$5:$C$61,3,FALSE))</f>
        <v>214.86964149412231</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15.28</v>
      </c>
      <c r="G14" s="17">
        <f>F14*(2.5+E7)</f>
        <v>106.96</v>
      </c>
      <c r="H14" s="20">
        <f>G14*(VLOOKUP(OpdateretÅrstal,Prislistetillæg!$A$5:$C$61,3,FALSE)/VLOOKUP(Produktionsår,Prislistetillæg!$A$5:$C$61,3,FALSE))</f>
        <v>129.566224231657</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504.67</v>
      </c>
      <c r="H18" s="21">
        <f>G18*(VLOOKUP(OpdateretÅrstal,Prislistetillæg!$A$5:$C$61,3,FALSE)/VLOOKUP(Produktionsår,Prislistetillæg!$A$5:$C$61,3,FALSE))</f>
        <v>611.3330813667759</v>
      </c>
    </row>
    <row r="20" spans="2:8" ht="24.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24">
    <tabColor rgb="FF0000FF"/>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2.125" customWidth="1"/>
  </cols>
  <sheetData>
    <row r="1" spans="1:11" ht="13.5" thickBot="1">
      <c r="A1" s="206" t="s">
        <v>58</v>
      </c>
      <c r="B1" s="207"/>
      <c r="C1" s="207"/>
      <c r="D1" s="207"/>
      <c r="E1" s="207"/>
      <c r="F1" s="99">
        <v>23</v>
      </c>
      <c r="G1" s="207" t="s">
        <v>59</v>
      </c>
      <c r="H1" s="207"/>
      <c r="I1" s="207"/>
      <c r="J1" s="207"/>
      <c r="K1" s="208"/>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ark'!A47</f>
        <v>4.5</v>
      </c>
      <c r="F7" s="202"/>
      <c r="G7" s="199" t="str">
        <f>'Samle ark'!J43</f>
        <v>Over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84</v>
      </c>
      <c r="C11" s="186" t="s">
        <v>67</v>
      </c>
      <c r="D11" s="187"/>
      <c r="E11" s="188"/>
      <c r="F11" s="6">
        <v>15.83</v>
      </c>
      <c r="G11" s="17">
        <f>((2.5+E7)*2)*F11</f>
        <v>221.62</v>
      </c>
      <c r="H11" s="20">
        <f>G11*(VLOOKUP(OpdateretÅrstal,Prislistetillæg!$A$5:$C$61,3,FALSE)/VLOOKUP(Produktionsår,Prislistetillæg!$A$5:$C$61,3,FALSE))</f>
        <v>268.45985989360349</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18.95</v>
      </c>
      <c r="G14" s="17">
        <f>F14*(2.5+E7)</f>
        <v>132.65</v>
      </c>
      <c r="H14" s="20">
        <f>G14*(VLOOKUP(OpdateretÅrstal,Prislistetillæg!$A$5:$C$61,3,FALSE)/VLOOKUP(Produktionsår,Prislistetillæg!$A$5:$C$61,3,FALSE))</f>
        <v>160.68586054907726</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574.6</v>
      </c>
      <c r="H18" s="21">
        <f>G18*(VLOOKUP(OpdateretÅrstal,Prislistetillæg!$A$5:$C$61,3,FALSE)/VLOOKUP(Produktionsår,Prislistetillæg!$A$5:$C$61,3,FALSE))</f>
        <v>696.04293608367732</v>
      </c>
    </row>
    <row r="19" spans="2:8" ht="25.5" customHeight="1"/>
    <row r="20" spans="2:8" ht="26.2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25">
    <tabColor rgb="FF0000FF"/>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9" width="10.5" customWidth="1"/>
    <col min="10" max="10" width="12.125" customWidth="1"/>
    <col min="11" max="11" width="12" customWidth="1"/>
  </cols>
  <sheetData>
    <row r="1" spans="1:11" ht="13.5" thickBot="1">
      <c r="A1" s="206" t="s">
        <v>58</v>
      </c>
      <c r="B1" s="207"/>
      <c r="C1" s="207"/>
      <c r="D1" s="207"/>
      <c r="E1" s="207"/>
      <c r="F1" s="99">
        <v>24</v>
      </c>
      <c r="G1" s="207" t="s">
        <v>59</v>
      </c>
      <c r="H1" s="207"/>
      <c r="I1" s="207"/>
      <c r="J1" s="207"/>
      <c r="K1" s="208"/>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ark'!A47</f>
        <v>4.5</v>
      </c>
      <c r="F7" s="202"/>
      <c r="G7" s="199" t="str">
        <f>'Samle ark'!J43</f>
        <v>Over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85</v>
      </c>
      <c r="C11" s="186" t="s">
        <v>67</v>
      </c>
      <c r="D11" s="187"/>
      <c r="E11" s="188"/>
      <c r="F11" s="6">
        <v>19</v>
      </c>
      <c r="G11" s="17">
        <f>((2.5+E7)*2)*F11</f>
        <v>266</v>
      </c>
      <c r="H11" s="20">
        <f>G11*(VLOOKUP(OpdateretÅrstal,Prislistetillæg!$A$5:$C$61,3,FALSE)/VLOOKUP(Produktionsår,Prislistetillæg!$A$5:$C$61,3,FALSE))</f>
        <v>322.2196675918172</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22.09</v>
      </c>
      <c r="G14" s="17">
        <f>F14*(2.5+E7)</f>
        <v>154.63</v>
      </c>
      <c r="H14" s="20">
        <f>G14*(VLOOKUP(OpdateretÅrstal,Prislistetillæg!$A$5:$C$61,3,FALSE)/VLOOKUP(Produktionsår,Prislistetillæg!$A$5:$C$61,3,FALSE))</f>
        <v>187.3113804500853</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640.96</v>
      </c>
      <c r="H18" s="21">
        <f>G18*(VLOOKUP(OpdateretÅrstal,Prislistetillæg!$A$5:$C$61,3,FALSE)/VLOOKUP(Produktionsår,Prislistetillæg!$A$5:$C$61,3,FALSE))</f>
        <v>776.42826368289911</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26">
    <tabColor rgb="FF0000FF"/>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9" width="10.5" customWidth="1"/>
    <col min="10" max="10" width="12.125" customWidth="1"/>
    <col min="11" max="11" width="12" customWidth="1"/>
  </cols>
  <sheetData>
    <row r="1" spans="1:11" ht="13.5" thickBot="1">
      <c r="A1" s="206" t="s">
        <v>58</v>
      </c>
      <c r="B1" s="207"/>
      <c r="C1" s="207"/>
      <c r="D1" s="207"/>
      <c r="E1" s="207"/>
      <c r="F1" s="99">
        <v>25</v>
      </c>
      <c r="G1" s="207" t="s">
        <v>59</v>
      </c>
      <c r="H1" s="207"/>
      <c r="I1" s="207"/>
      <c r="J1" s="207"/>
      <c r="K1" s="208"/>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ark'!A50</f>
        <v>9</v>
      </c>
      <c r="F7" s="202"/>
      <c r="G7" s="199" t="str">
        <f>'Samle ark'!J43</f>
        <v>Over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83</v>
      </c>
      <c r="C11" s="186" t="s">
        <v>67</v>
      </c>
      <c r="D11" s="187"/>
      <c r="E11" s="188"/>
      <c r="F11" s="6">
        <v>12.67</v>
      </c>
      <c r="G11" s="17">
        <f>((2.5+E7)*2)*F11</f>
        <v>291.41000000000003</v>
      </c>
      <c r="H11" s="20">
        <f>G11*(VLOOKUP(OpdateretÅrstal,Prislistetillæg!$A$5:$C$61,3,FALSE)/VLOOKUP(Produktionsår,Prislistetillæg!$A$5:$C$61,3,FALSE))</f>
        <v>353.00012531177236</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25.23</v>
      </c>
      <c r="G14" s="17">
        <f>F14*(2.5+E7)</f>
        <v>290.14499999999998</v>
      </c>
      <c r="H14" s="20">
        <f>G14*(VLOOKUP(OpdateretÅrstal,Prislistetillæg!$A$5:$C$61,3,FALSE)/VLOOKUP(Produktionsår,Prislistetillæg!$A$5:$C$61,3,FALSE))</f>
        <v>351.46776486251048</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838.06500000000005</v>
      </c>
      <c r="H18" s="21">
        <f>G18*(VLOOKUP(OpdateretÅrstal,Prislistetillæg!$A$5:$C$61,3,FALSE)/VLOOKUP(Produktionsår,Prislistetillæg!$A$5:$C$61,3,FALSE))</f>
        <v>1015.1918260163018</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27">
    <tabColor rgb="FF0000FF"/>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8" width="10.5" customWidth="1"/>
    <col min="9" max="9" width="9.5" customWidth="1"/>
    <col min="10" max="11" width="12.125" customWidth="1"/>
  </cols>
  <sheetData>
    <row r="1" spans="1:11" ht="13.5" thickBot="1">
      <c r="A1" s="206" t="s">
        <v>58</v>
      </c>
      <c r="B1" s="207"/>
      <c r="C1" s="207"/>
      <c r="D1" s="207"/>
      <c r="E1" s="207"/>
      <c r="F1" s="99">
        <v>26</v>
      </c>
      <c r="G1" s="207" t="s">
        <v>59</v>
      </c>
      <c r="H1" s="207"/>
      <c r="I1" s="207"/>
      <c r="J1" s="207"/>
      <c r="K1" s="208"/>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ark'!A50</f>
        <v>9</v>
      </c>
      <c r="F7" s="202"/>
      <c r="G7" s="199" t="str">
        <f>'Samle ark'!J43</f>
        <v>Over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84</v>
      </c>
      <c r="C11" s="186" t="s">
        <v>67</v>
      </c>
      <c r="D11" s="187"/>
      <c r="E11" s="188"/>
      <c r="F11" s="6">
        <v>15.83</v>
      </c>
      <c r="G11" s="17">
        <f>((2.5+E7)*2)*F11</f>
        <v>364.09</v>
      </c>
      <c r="H11" s="20">
        <f>G11*(VLOOKUP(OpdateretÅrstal,Prislistetillæg!$A$5:$C$61,3,FALSE)/VLOOKUP(Produktionsår,Prislistetillæg!$A$5:$C$61,3,FALSE))</f>
        <v>441.04119839663423</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8.65</v>
      </c>
      <c r="G14" s="17">
        <f>F14*(2.5+E7)</f>
        <v>99.475000000000009</v>
      </c>
      <c r="H14" s="20">
        <f>G14*(VLOOKUP(OpdateretÅrstal,Prislistetillæg!$A$5:$C$61,3,FALSE)/VLOOKUP(Produktionsår,Prislistetillæg!$A$5:$C$61,3,FALSE))</f>
        <v>120.4992535101354</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720.07500000000005</v>
      </c>
      <c r="H18" s="21">
        <f>G18*(VLOOKUP(OpdateretÅrstal,Prislistetillæg!$A$5:$C$61,3,FALSE)/VLOOKUP(Produktionsår,Prislistetillæg!$A$5:$C$61,3,FALSE))</f>
        <v>872.26438774878864</v>
      </c>
    </row>
    <row r="19" spans="2:8" ht="25.5" customHeight="1"/>
    <row r="20" spans="2:8" ht="25.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28">
    <tabColor rgb="FF0000FF"/>
  </sheetPr>
  <dimension ref="A1:K24"/>
  <sheetViews>
    <sheetView workbookViewId="0">
      <selection activeCell="I18" sqref="I18"/>
    </sheetView>
  </sheetViews>
  <sheetFormatPr defaultRowHeight="12.75"/>
  <cols>
    <col min="3" max="3" width="12.25" customWidth="1"/>
    <col min="5" max="5" width="21.625" customWidth="1"/>
    <col min="6" max="6" width="9.5" bestFit="1" customWidth="1"/>
    <col min="7" max="8" width="10.5" customWidth="1"/>
    <col min="9" max="9" width="9.5" customWidth="1"/>
    <col min="10" max="11" width="12.125" customWidth="1"/>
  </cols>
  <sheetData>
    <row r="1" spans="1:11" ht="13.5" thickBot="1">
      <c r="A1" s="206" t="s">
        <v>58</v>
      </c>
      <c r="B1" s="207"/>
      <c r="C1" s="207"/>
      <c r="D1" s="207"/>
      <c r="E1" s="207"/>
      <c r="F1" s="99">
        <v>27</v>
      </c>
      <c r="G1" s="207" t="s">
        <v>59</v>
      </c>
      <c r="H1" s="207"/>
      <c r="I1" s="207"/>
      <c r="J1" s="207"/>
      <c r="K1" s="208"/>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ark'!A50</f>
        <v>9</v>
      </c>
      <c r="F7" s="202"/>
      <c r="G7" s="199" t="str">
        <f>'Samle ark'!J43</f>
        <v>Over 1500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85</v>
      </c>
      <c r="C11" s="186" t="s">
        <v>67</v>
      </c>
      <c r="D11" s="187"/>
      <c r="E11" s="188"/>
      <c r="F11" s="6">
        <v>19</v>
      </c>
      <c r="G11" s="17">
        <f>((2.5+E7)*2)*F11</f>
        <v>437</v>
      </c>
      <c r="H11" s="20">
        <f>G11*(VLOOKUP(OpdateretÅrstal,Prislistetillæg!$A$5:$C$61,3,FALSE)/VLOOKUP(Produktionsår,Prislistetillæg!$A$5:$C$61,3,FALSE))</f>
        <v>529.3608824722711</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10.3</v>
      </c>
      <c r="G14" s="17">
        <f>F14*(2.5+E7)</f>
        <v>118.45</v>
      </c>
      <c r="H14" s="20">
        <f>G14*(VLOOKUP(OpdateretÅrstal,Prislistetillæg!$A$5:$C$61,3,FALSE)/VLOOKUP(Produktionsår,Prislistetillæg!$A$5:$C$61,3,FALSE))</f>
        <v>143.48466024906296</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811.96000000000015</v>
      </c>
      <c r="H18" s="21">
        <f>G18*(VLOOKUP(OpdateretÅrstal,Prislistetillæg!$A$5:$C$61,3,FALSE)/VLOOKUP(Produktionsår,Prislistetillæg!$A$5:$C$61,3,FALSE))</f>
        <v>983.56947856335307</v>
      </c>
    </row>
    <row r="19" spans="2:8" ht="25.5" customHeight="1"/>
    <row r="20" spans="2:8" ht="26.25" customHeight="1"/>
    <row r="21" spans="2:8" ht="12.75" customHeight="1"/>
    <row r="22" spans="2:8" ht="12.75" customHeight="1"/>
    <row r="23" spans="2:8" ht="12.75" customHeight="1"/>
    <row r="24" spans="2:8" ht="13.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29">
    <tabColor rgb="FFFFFF00"/>
  </sheetPr>
  <dimension ref="A1:K18"/>
  <sheetViews>
    <sheetView workbookViewId="0">
      <selection activeCell="I18" sqref="I18"/>
    </sheetView>
  </sheetViews>
  <sheetFormatPr defaultRowHeight="12.75"/>
  <cols>
    <col min="2" max="2" width="8" customWidth="1"/>
    <col min="3" max="3" width="21.375" customWidth="1"/>
    <col min="4" max="4" width="4.875" customWidth="1"/>
    <col min="5" max="5" width="15" customWidth="1"/>
    <col min="6" max="6" width="9.5" bestFit="1" customWidth="1"/>
    <col min="7" max="7" width="10.5" bestFit="1" customWidth="1"/>
    <col min="8" max="10" width="10.5" customWidth="1"/>
    <col min="11" max="11" width="12" customWidth="1"/>
  </cols>
  <sheetData>
    <row r="1" spans="1:11" ht="13.5" thickBot="1">
      <c r="A1" s="209" t="s">
        <v>58</v>
      </c>
      <c r="B1" s="210"/>
      <c r="C1" s="210"/>
      <c r="D1" s="210"/>
      <c r="E1" s="210"/>
      <c r="F1" s="108">
        <v>28</v>
      </c>
      <c r="G1" s="210" t="s">
        <v>86</v>
      </c>
      <c r="H1" s="210"/>
      <c r="I1" s="210"/>
      <c r="J1" s="210"/>
      <c r="K1" s="211"/>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ark'!A44</f>
        <v>2.7</v>
      </c>
      <c r="F7" s="202"/>
      <c r="G7" s="199" t="str">
        <f>'Samle ark'!D43</f>
        <v>T.o.m. 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87</v>
      </c>
      <c r="C11" s="186" t="s">
        <v>88</v>
      </c>
      <c r="D11" s="187"/>
      <c r="E11" s="188"/>
      <c r="F11" s="6">
        <v>14.7</v>
      </c>
      <c r="G11" s="17">
        <f>((2.5+E7)*2)*F11</f>
        <v>152.88</v>
      </c>
      <c r="H11" s="20">
        <f>G11*(VLOOKUP(OpdateretÅrstal,Prislistetillæg!$A$5:$C$61,3,FALSE)/VLOOKUP(Produktionsår,Prislistetillæg!$A$5:$C$61,3,FALSE))</f>
        <v>185.19151421592861</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8.65</v>
      </c>
      <c r="G14" s="17">
        <f>F14*(2.5+E7)</f>
        <v>44.980000000000004</v>
      </c>
      <c r="H14" s="20">
        <f>G14*(VLOOKUP(OpdateretÅrstal,Prislistetillæg!$A$5:$C$61,3,FALSE)/VLOOKUP(Produktionsår,Prislistetillæg!$A$5:$C$61,3,FALSE))</f>
        <v>54.486618978496011</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361.89800000000002</v>
      </c>
      <c r="H18" s="21">
        <f>G18*(VLOOKUP(OpdateretÅrstal,Prislistetillæg!$A$5:$C$61,3,FALSE)/VLOOKUP(Produktionsår,Prislistetillæg!$A$5:$C$61,3,FALSE))</f>
        <v>438.38591451933632</v>
      </c>
    </row>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10" width="10.5" bestFit="1" customWidth="1"/>
    <col min="11" max="11" width="12" bestFit="1" customWidth="1"/>
  </cols>
  <sheetData>
    <row r="1" spans="1:11" ht="13.5" thickBot="1">
      <c r="A1" s="191" t="s">
        <v>58</v>
      </c>
      <c r="B1" s="192"/>
      <c r="C1" s="192"/>
      <c r="D1" s="192"/>
      <c r="E1" s="192"/>
      <c r="F1" s="76">
        <v>2</v>
      </c>
      <c r="G1" s="192" t="s">
        <v>59</v>
      </c>
      <c r="H1" s="192"/>
      <c r="I1" s="192"/>
      <c r="J1" s="192"/>
      <c r="K1" s="193"/>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ark'!A44</f>
        <v>2.7</v>
      </c>
      <c r="F7" s="202"/>
      <c r="G7" s="199" t="str">
        <f>'Samle ark'!D43</f>
        <v>T.o.m. 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78</v>
      </c>
      <c r="C11" s="186" t="s">
        <v>67</v>
      </c>
      <c r="D11" s="187"/>
      <c r="E11" s="188"/>
      <c r="F11" s="6">
        <v>20.420000000000002</v>
      </c>
      <c r="G11" s="17">
        <f>((2.5+E7)*2)*F11</f>
        <v>212.36800000000002</v>
      </c>
      <c r="H11" s="20">
        <f>G11*(VLOOKUP(OpdateretÅrstal,Prislistetillæg!$A$5:$C$61,3,FALSE)/VLOOKUP(Produktionsår,Prislistetillæg!$A$5:$C$61,3,FALSE))</f>
        <v>257.25242995165053</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10.3</v>
      </c>
      <c r="G14" s="17">
        <f>F14*(2.5+E7)</f>
        <v>53.56</v>
      </c>
      <c r="H14" s="20">
        <f>G14*(VLOOKUP(OpdateretÅrstal,Prislistetillæg!$A$5:$C$61,3,FALSE)/VLOOKUP(Produktionsår,Prislistetillæg!$A$5:$C$61,3,FALSE))</f>
        <v>64.880020286532812</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471.786</v>
      </c>
      <c r="H18" s="21">
        <f>G18*(VLOOKUP(OpdateretÅrstal,Prislistetillæg!$A$5:$C$61,3,FALSE)/VLOOKUP(Produktionsår,Prislistetillæg!$A$5:$C$61,3,FALSE))</f>
        <v>571.49897779877097</v>
      </c>
    </row>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14:E14"/>
    <mergeCell ref="C15:E15"/>
    <mergeCell ref="C16:E16"/>
    <mergeCell ref="C18:E18"/>
    <mergeCell ref="C9:E9"/>
    <mergeCell ref="C10:E10"/>
    <mergeCell ref="C11:E11"/>
    <mergeCell ref="C12:E12"/>
    <mergeCell ref="C13:E13"/>
    <mergeCell ref="A1:E1"/>
    <mergeCell ref="G1:K1"/>
    <mergeCell ref="B6:C7"/>
    <mergeCell ref="D6:D7"/>
    <mergeCell ref="G7:H7"/>
    <mergeCell ref="G6:H6"/>
    <mergeCell ref="E7:F7"/>
    <mergeCell ref="E6:F6"/>
  </mergeCell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30">
    <tabColor rgb="FFFFFF0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10" width="10.5" customWidth="1"/>
    <col min="11" max="11" width="12" customWidth="1"/>
  </cols>
  <sheetData>
    <row r="1" spans="1:11" ht="13.5" thickBot="1">
      <c r="A1" s="209" t="s">
        <v>58</v>
      </c>
      <c r="B1" s="210"/>
      <c r="C1" s="210"/>
      <c r="D1" s="210"/>
      <c r="E1" s="210"/>
      <c r="F1" s="108">
        <v>29</v>
      </c>
      <c r="G1" s="210" t="s">
        <v>86</v>
      </c>
      <c r="H1" s="210"/>
      <c r="I1" s="210"/>
      <c r="J1" s="210"/>
      <c r="K1" s="211"/>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ark'!A44</f>
        <v>2.7</v>
      </c>
      <c r="F7" s="202"/>
      <c r="G7" s="199" t="str">
        <f>'Samle ark'!D43</f>
        <v>T.o.m. 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90</v>
      </c>
      <c r="C11" s="186" t="s">
        <v>88</v>
      </c>
      <c r="D11" s="187"/>
      <c r="E11" s="188"/>
      <c r="F11" s="6">
        <v>18.37</v>
      </c>
      <c r="G11" s="17">
        <f>((2.5+E7)*2)*F11</f>
        <v>191.04800000000003</v>
      </c>
      <c r="H11" s="20">
        <f>G11*(VLOOKUP(OpdateretÅrstal,Prislistetillæg!$A$5:$C$61,3,FALSE)/VLOOKUP(Produktionsår,Prislistetillæg!$A$5:$C$61,3,FALSE))</f>
        <v>231.42640245895299</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10.3</v>
      </c>
      <c r="G14" s="17">
        <f>F14*(2.5+E7)</f>
        <v>53.56</v>
      </c>
      <c r="H14" s="20">
        <f>G14*(VLOOKUP(OpdateretÅrstal,Prislistetillæg!$A$5:$C$61,3,FALSE)/VLOOKUP(Produktionsår,Prislistetillæg!$A$5:$C$61,3,FALSE))</f>
        <v>64.880020286532812</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408.64600000000002</v>
      </c>
      <c r="H18" s="21">
        <f>G18*(VLOOKUP(OpdateretÅrstal,Prislistetillæg!$A$5:$C$61,3,FALSE)/VLOOKUP(Produktionsår,Prislistetillæg!$A$5:$C$61,3,FALSE))</f>
        <v>495.01420407039745</v>
      </c>
    </row>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31">
    <tabColor rgb="FFFFFF0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0.5" customWidth="1"/>
  </cols>
  <sheetData>
    <row r="1" spans="1:11" ht="13.5" thickBot="1">
      <c r="A1" s="209" t="s">
        <v>58</v>
      </c>
      <c r="B1" s="210"/>
      <c r="C1" s="210"/>
      <c r="D1" s="210"/>
      <c r="E1" s="210"/>
      <c r="F1" s="108">
        <v>30</v>
      </c>
      <c r="G1" s="210" t="s">
        <v>86</v>
      </c>
      <c r="H1" s="210"/>
      <c r="I1" s="210"/>
      <c r="J1" s="210"/>
      <c r="K1" s="211"/>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ark'!A44</f>
        <v>2.7</v>
      </c>
      <c r="F7" s="202"/>
      <c r="G7" s="199" t="str">
        <f>'Samle ark'!D43</f>
        <v>T.o.m. 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91</v>
      </c>
      <c r="C11" s="186" t="s">
        <v>88</v>
      </c>
      <c r="D11" s="187"/>
      <c r="E11" s="188"/>
      <c r="F11" s="6">
        <v>22.02</v>
      </c>
      <c r="G11" s="17">
        <f>((2.5+E7)*2)*F11</f>
        <v>229.00800000000001</v>
      </c>
      <c r="H11" s="20">
        <f>G11*(VLOOKUP(OpdateretÅrstal,Prislistetillæg!$A$5:$C$61,3,FALSE)/VLOOKUP(Produktionsår,Prislistetillæg!$A$5:$C$61,3,FALSE))</f>
        <v>277.40932945814615</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12.53</v>
      </c>
      <c r="G14" s="17">
        <f>F14*(2.5+E7)</f>
        <v>65.156000000000006</v>
      </c>
      <c r="H14" s="20">
        <f>G14*(VLOOKUP(OpdateretÅrstal,Prislistetillæg!$A$5:$C$61,3,FALSE)/VLOOKUP(Produktionsår,Prislistetillæg!$A$5:$C$61,3,FALSE))</f>
        <v>78.926859630121967</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458.202</v>
      </c>
      <c r="H18" s="21">
        <f>G18*(VLOOKUP(OpdateretÅrstal,Prislistetillæg!$A$5:$C$61,3,FALSE)/VLOOKUP(Produktionsår,Prislistetillæg!$A$5:$C$61,3,FALSE))</f>
        <v>555.04397041317975</v>
      </c>
    </row>
    <row r="20" spans="2:8" ht="25.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32">
    <tabColor rgb="FFFFFF0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2.125" customWidth="1"/>
  </cols>
  <sheetData>
    <row r="1" spans="1:11" ht="13.5" thickBot="1">
      <c r="A1" s="209" t="s">
        <v>58</v>
      </c>
      <c r="B1" s="210"/>
      <c r="C1" s="210"/>
      <c r="D1" s="210"/>
      <c r="E1" s="210"/>
      <c r="F1" s="108">
        <v>31</v>
      </c>
      <c r="G1" s="210" t="s">
        <v>86</v>
      </c>
      <c r="H1" s="210"/>
      <c r="I1" s="210"/>
      <c r="J1" s="210"/>
      <c r="K1" s="211"/>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ark'!A47</f>
        <v>4.5</v>
      </c>
      <c r="F7" s="202"/>
      <c r="G7" s="199" t="str">
        <f>'Samle ark'!D43</f>
        <v>T.o.m. 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87</v>
      </c>
      <c r="C11" s="186" t="s">
        <v>88</v>
      </c>
      <c r="D11" s="187"/>
      <c r="E11" s="188"/>
      <c r="F11" s="6">
        <v>14.7</v>
      </c>
      <c r="G11" s="17">
        <f>((2.5+E7)*2)*F11</f>
        <v>205.79999999999998</v>
      </c>
      <c r="H11" s="20">
        <f>G11*(VLOOKUP(OpdateretÅrstal,Prislistetillæg!$A$5:$C$61,3,FALSE)/VLOOKUP(Produktionsår,Prislistetillæg!$A$5:$C$61,3,FALSE))</f>
        <v>249.29626913682696</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15.28</v>
      </c>
      <c r="G14" s="17">
        <f>F14*(2.5+E7)</f>
        <v>106.96</v>
      </c>
      <c r="H14" s="20">
        <f>G14*(VLOOKUP(OpdateretÅrstal,Prislistetillæg!$A$5:$C$61,3,FALSE)/VLOOKUP(Produktionsår,Prislistetillæg!$A$5:$C$61,3,FALSE))</f>
        <v>129.566224231657</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491.26999999999992</v>
      </c>
      <c r="H18" s="21">
        <f>G18*(VLOOKUP(OpdateretÅrstal,Prislistetillæg!$A$5:$C$61,3,FALSE)/VLOOKUP(Produktionsår,Prislistetillæg!$A$5:$C$61,3,FALSE))</f>
        <v>595.10096277380455</v>
      </c>
    </row>
    <row r="20" spans="2:8" ht="24.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Ark33">
    <tabColor rgb="FFFFFF0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2.125" customWidth="1"/>
  </cols>
  <sheetData>
    <row r="1" spans="1:11" ht="13.5" thickBot="1">
      <c r="A1" s="209" t="s">
        <v>58</v>
      </c>
      <c r="B1" s="210"/>
      <c r="C1" s="210"/>
      <c r="D1" s="210"/>
      <c r="E1" s="210"/>
      <c r="F1" s="108">
        <v>32</v>
      </c>
      <c r="G1" s="210" t="s">
        <v>86</v>
      </c>
      <c r="H1" s="210"/>
      <c r="I1" s="210"/>
      <c r="J1" s="210"/>
      <c r="K1" s="211"/>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ark'!A47</f>
        <v>4.5</v>
      </c>
      <c r="F7" s="202"/>
      <c r="G7" s="199" t="str">
        <f>'Samle ark'!D43</f>
        <v>T.o.m. 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90</v>
      </c>
      <c r="C11" s="186" t="s">
        <v>88</v>
      </c>
      <c r="D11" s="187"/>
      <c r="E11" s="188"/>
      <c r="F11" s="6">
        <v>18.37</v>
      </c>
      <c r="G11" s="17">
        <f>((2.5+E7)*2)*F11</f>
        <v>257.18</v>
      </c>
      <c r="H11" s="20">
        <f>G11*(VLOOKUP(OpdateretÅrstal,Prislistetillæg!$A$5:$C$61,3,FALSE)/VLOOKUP(Produktionsår,Prislistetillæg!$A$5:$C$61,3,FALSE))</f>
        <v>311.53554177166745</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18.95</v>
      </c>
      <c r="G14" s="17">
        <f>F14*(2.5+E7)</f>
        <v>132.65</v>
      </c>
      <c r="H14" s="20">
        <f>G14*(VLOOKUP(OpdateretÅrstal,Prislistetillæg!$A$5:$C$61,3,FALSE)/VLOOKUP(Produktionsår,Prislistetillæg!$A$5:$C$61,3,FALSE))</f>
        <v>160.68586054907726</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568.33999999999992</v>
      </c>
      <c r="H18" s="21">
        <f>G18*(VLOOKUP(OpdateretÅrstal,Prislistetillæg!$A$5:$C$61,3,FALSE)/VLOOKUP(Produktionsår,Prislistetillæg!$A$5:$C$61,3,FALSE))</f>
        <v>688.45987172606522</v>
      </c>
    </row>
    <row r="19" spans="2:8" ht="25.5" customHeight="1"/>
    <row r="20" spans="2:8" ht="26.2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Ark34">
    <tabColor rgb="FFFFFF0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9" width="10.5" customWidth="1"/>
    <col min="10" max="10" width="12.125" customWidth="1"/>
    <col min="11" max="11" width="12" customWidth="1"/>
  </cols>
  <sheetData>
    <row r="1" spans="1:11" ht="13.5" thickBot="1">
      <c r="A1" s="209" t="s">
        <v>58</v>
      </c>
      <c r="B1" s="210"/>
      <c r="C1" s="210"/>
      <c r="D1" s="210"/>
      <c r="E1" s="210"/>
      <c r="F1" s="108">
        <v>33</v>
      </c>
      <c r="G1" s="210" t="s">
        <v>86</v>
      </c>
      <c r="H1" s="210"/>
      <c r="I1" s="210"/>
      <c r="J1" s="210"/>
      <c r="K1" s="211"/>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ark'!A47</f>
        <v>4.5</v>
      </c>
      <c r="F7" s="202"/>
      <c r="G7" s="199" t="str">
        <f>'Samle ark'!D43</f>
        <v>T.o.m. 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91</v>
      </c>
      <c r="C11" s="186" t="s">
        <v>88</v>
      </c>
      <c r="D11" s="187"/>
      <c r="E11" s="188"/>
      <c r="F11" s="6">
        <v>22.02</v>
      </c>
      <c r="G11" s="17">
        <f>((2.5+E7)*2)*F11</f>
        <v>308.27999999999997</v>
      </c>
      <c r="H11" s="20">
        <f>G11*(VLOOKUP(OpdateretÅrstal,Prislistetillæg!$A$5:$C$61,3,FALSE)/VLOOKUP(Produktionsår,Prislistetillæg!$A$5:$C$61,3,FALSE))</f>
        <v>373.43563580904282</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22.09</v>
      </c>
      <c r="G14" s="17">
        <f>F14*(2.5+E7)</f>
        <v>154.63</v>
      </c>
      <c r="H14" s="20">
        <f>G14*(VLOOKUP(OpdateretÅrstal,Prislistetillæg!$A$5:$C$61,3,FALSE)/VLOOKUP(Produktionsår,Prislistetillæg!$A$5:$C$61,3,FALSE))</f>
        <v>187.3113804500853</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641.41999999999996</v>
      </c>
      <c r="H18" s="21">
        <f>G18*(VLOOKUP(OpdateretÅrstal,Prislistetillæg!$A$5:$C$61,3,FALSE)/VLOOKUP(Produktionsår,Prislistetillæg!$A$5:$C$61,3,FALSE))</f>
        <v>776.98548566444879</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35">
    <tabColor rgb="FFFFFF0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9" width="10.5" customWidth="1"/>
    <col min="10" max="10" width="12.125" customWidth="1"/>
    <col min="11" max="11" width="12" customWidth="1"/>
  </cols>
  <sheetData>
    <row r="1" spans="1:11" ht="13.5" thickBot="1">
      <c r="A1" s="209" t="s">
        <v>58</v>
      </c>
      <c r="B1" s="210"/>
      <c r="C1" s="210"/>
      <c r="D1" s="210"/>
      <c r="E1" s="210"/>
      <c r="F1" s="108">
        <v>34</v>
      </c>
      <c r="G1" s="210" t="s">
        <v>86</v>
      </c>
      <c r="H1" s="210"/>
      <c r="I1" s="210"/>
      <c r="J1" s="210"/>
      <c r="K1" s="211"/>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ark'!A50</f>
        <v>9</v>
      </c>
      <c r="F7" s="202"/>
      <c r="G7" s="199" t="str">
        <f>'Samle ark'!D43</f>
        <v>T.o.m. 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87</v>
      </c>
      <c r="C11" s="186" t="s">
        <v>88</v>
      </c>
      <c r="D11" s="187"/>
      <c r="E11" s="188"/>
      <c r="F11" s="6">
        <v>14.7</v>
      </c>
      <c r="G11" s="17">
        <f>((2.5+E7)*2)*F11</f>
        <v>338.09999999999997</v>
      </c>
      <c r="H11" s="20">
        <f>G11*(VLOOKUP(OpdateretÅrstal,Prislistetillæg!$A$5:$C$61,3,FALSE)/VLOOKUP(Produktionsår,Prislistetillæg!$A$5:$C$61,3,FALSE))</f>
        <v>409.55815643907283</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25.23</v>
      </c>
      <c r="G14" s="17">
        <f>F14*(2.5+E7)</f>
        <v>290.14499999999998</v>
      </c>
      <c r="H14" s="20">
        <f>G14*(VLOOKUP(OpdateretÅrstal,Prislistetillæg!$A$5:$C$61,3,FALSE)/VLOOKUP(Produktionsår,Prislistetillæg!$A$5:$C$61,3,FALSE))</f>
        <v>351.46776486251048</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842.93499999999983</v>
      </c>
      <c r="H18" s="21">
        <f>G18*(VLOOKUP(OpdateretÅrstal,Prislistetillæg!$A$5:$C$61,3,FALSE)/VLOOKUP(Produktionsår,Prislistetillæg!$A$5:$C$61,3,FALSE))</f>
        <v>1021.0911109079262</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36">
    <tabColor rgb="FFFFFF0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8" width="10.5" customWidth="1"/>
    <col min="9" max="9" width="9.5" customWidth="1"/>
    <col min="10" max="11" width="12.125" customWidth="1"/>
  </cols>
  <sheetData>
    <row r="1" spans="1:11" ht="13.5" thickBot="1">
      <c r="A1" s="209" t="s">
        <v>58</v>
      </c>
      <c r="B1" s="210"/>
      <c r="C1" s="210"/>
      <c r="D1" s="210"/>
      <c r="E1" s="210"/>
      <c r="F1" s="108">
        <v>35</v>
      </c>
      <c r="G1" s="210" t="s">
        <v>86</v>
      </c>
      <c r="H1" s="210"/>
      <c r="I1" s="210"/>
      <c r="J1" s="210"/>
      <c r="K1" s="211"/>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ark'!A50</f>
        <v>9</v>
      </c>
      <c r="F7" s="202"/>
      <c r="G7" s="199" t="str">
        <f>'Samle ark'!D43</f>
        <v>T.o.m. 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90</v>
      </c>
      <c r="C11" s="186" t="s">
        <v>88</v>
      </c>
      <c r="D11" s="187"/>
      <c r="E11" s="188"/>
      <c r="F11" s="6">
        <v>18.37</v>
      </c>
      <c r="G11" s="17">
        <f>((2.5+E7)*2)*F11</f>
        <v>422.51000000000005</v>
      </c>
      <c r="H11" s="20">
        <f>G11*(VLOOKUP(OpdateretÅrstal,Prislistetillæg!$A$5:$C$61,3,FALSE)/VLOOKUP(Produktionsår,Prislistetillæg!$A$5:$C$61,3,FALSE))</f>
        <v>511.80839005345376</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8.65</v>
      </c>
      <c r="G14" s="17">
        <f>F14*(2.5+E7)</f>
        <v>99.475000000000009</v>
      </c>
      <c r="H14" s="20">
        <f>G14*(VLOOKUP(OpdateretÅrstal,Prislistetillæg!$A$5:$C$61,3,FALSE)/VLOOKUP(Produktionsår,Prislistetillæg!$A$5:$C$61,3,FALSE))</f>
        <v>120.4992535101354</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736.67500000000007</v>
      </c>
      <c r="H18" s="21">
        <f>G18*(VLOOKUP(OpdateretÅrstal,Prislistetillæg!$A$5:$C$61,3,FALSE)/VLOOKUP(Produktionsår,Prislistetillæg!$A$5:$C$61,3,FALSE))</f>
        <v>892.37283316993216</v>
      </c>
    </row>
    <row r="19" spans="2:8" ht="25.5" customHeight="1"/>
    <row r="20" spans="2:8" ht="25.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Ark37">
    <tabColor rgb="FFFFFF00"/>
  </sheetPr>
  <dimension ref="A1:K24"/>
  <sheetViews>
    <sheetView workbookViewId="0">
      <selection activeCell="I18" sqref="I18"/>
    </sheetView>
  </sheetViews>
  <sheetFormatPr defaultRowHeight="12.75"/>
  <cols>
    <col min="3" max="3" width="12.25" customWidth="1"/>
    <col min="5" max="5" width="21.625" customWidth="1"/>
    <col min="6" max="6" width="9.5" bestFit="1" customWidth="1"/>
    <col min="7" max="8" width="10.5" customWidth="1"/>
    <col min="9" max="9" width="9.5" customWidth="1"/>
    <col min="10" max="11" width="12.125" customWidth="1"/>
  </cols>
  <sheetData>
    <row r="1" spans="1:11" ht="13.5" thickBot="1">
      <c r="A1" s="209" t="s">
        <v>58</v>
      </c>
      <c r="B1" s="210"/>
      <c r="C1" s="210"/>
      <c r="D1" s="210"/>
      <c r="E1" s="210"/>
      <c r="F1" s="108">
        <v>36</v>
      </c>
      <c r="G1" s="210" t="s">
        <v>86</v>
      </c>
      <c r="H1" s="210"/>
      <c r="I1" s="210"/>
      <c r="J1" s="210"/>
      <c r="K1" s="211"/>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ark'!A50</f>
        <v>9</v>
      </c>
      <c r="F7" s="202"/>
      <c r="G7" s="199" t="str">
        <f>'Samle ark'!D43</f>
        <v>T.o.m. 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91</v>
      </c>
      <c r="C11" s="186" t="s">
        <v>88</v>
      </c>
      <c r="D11" s="187"/>
      <c r="E11" s="188"/>
      <c r="F11" s="6">
        <v>22.02</v>
      </c>
      <c r="G11" s="17">
        <f>((2.5+E7)*2)*F11</f>
        <v>506.46</v>
      </c>
      <c r="H11" s="20">
        <f>G11*(VLOOKUP(OpdateretÅrstal,Prislistetillæg!$A$5:$C$61,3,FALSE)/VLOOKUP(Produktionsår,Prislistetillæg!$A$5:$C$61,3,FALSE))</f>
        <v>613.50140168628468</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10.3</v>
      </c>
      <c r="G14" s="17">
        <f>F14*(2.5+E7)</f>
        <v>118.45</v>
      </c>
      <c r="H14" s="20">
        <f>G14*(VLOOKUP(OpdateretÅrstal,Prislistetillæg!$A$5:$C$61,3,FALSE)/VLOOKUP(Produktionsår,Prislistetillæg!$A$5:$C$61,3,FALSE))</f>
        <v>143.48466024906296</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839.6</v>
      </c>
      <c r="H18" s="21">
        <f>G18*(VLOOKUP(OpdateretÅrstal,Prislistetillæg!$A$5:$C$61,3,FALSE)/VLOOKUP(Produktionsår,Prislistetillæg!$A$5:$C$61,3,FALSE))</f>
        <v>1017.0512515416907</v>
      </c>
    </row>
    <row r="19" spans="2:8" ht="25.5" customHeight="1"/>
    <row r="20" spans="2:8" ht="26.25" customHeight="1"/>
    <row r="21" spans="2:8" ht="12.75" customHeight="1"/>
    <row r="22" spans="2:8" ht="12.75" customHeight="1"/>
    <row r="23" spans="2:8" ht="12.75" customHeight="1"/>
    <row r="24" spans="2:8" ht="13.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Ark38">
    <tabColor rgb="FF7030A0"/>
  </sheetPr>
  <dimension ref="A1:K22"/>
  <sheetViews>
    <sheetView workbookViewId="0">
      <selection activeCell="I18" sqref="I18"/>
    </sheetView>
  </sheetViews>
  <sheetFormatPr defaultRowHeight="12.75"/>
  <cols>
    <col min="2" max="2" width="8" customWidth="1"/>
    <col min="3" max="3" width="21.375" customWidth="1"/>
    <col min="4" max="4" width="4.875" customWidth="1"/>
    <col min="5" max="5" width="15" customWidth="1"/>
    <col min="6" max="6" width="9.5" bestFit="1" customWidth="1"/>
    <col min="7" max="7" width="10.5" bestFit="1" customWidth="1"/>
    <col min="8" max="10" width="10.5" customWidth="1"/>
    <col min="11" max="11" width="12" customWidth="1"/>
  </cols>
  <sheetData>
    <row r="1" spans="1:11" ht="13.5" thickBot="1">
      <c r="A1" s="212" t="s">
        <v>58</v>
      </c>
      <c r="B1" s="213"/>
      <c r="C1" s="213"/>
      <c r="D1" s="213"/>
      <c r="E1" s="213"/>
      <c r="F1" s="107">
        <v>37</v>
      </c>
      <c r="G1" s="213" t="s">
        <v>86</v>
      </c>
      <c r="H1" s="213"/>
      <c r="I1" s="213"/>
      <c r="J1" s="213"/>
      <c r="K1" s="214"/>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ark'!A44</f>
        <v>2.7</v>
      </c>
      <c r="F7" s="202"/>
      <c r="G7" s="199" t="str">
        <f>'Samle ark'!G43</f>
        <v>T.o.m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92</v>
      </c>
      <c r="C11" s="186" t="s">
        <v>88</v>
      </c>
      <c r="D11" s="187"/>
      <c r="E11" s="188"/>
      <c r="F11" s="6">
        <v>12.83</v>
      </c>
      <c r="G11" s="17">
        <f>((2.5+E7)*2)*F11</f>
        <v>133.43200000000002</v>
      </c>
      <c r="H11" s="20">
        <f>G11*(VLOOKUP(OpdateretÅrstal,Prislistetillæg!$A$5:$C$61,3,FALSE)/VLOOKUP(Produktionsår,Prislistetillæg!$A$5:$C$61,3,FALSE))</f>
        <v>161.63313791771188</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8.65</v>
      </c>
      <c r="G14" s="17">
        <f>F14*(2.5+E7)</f>
        <v>44.980000000000004</v>
      </c>
      <c r="H14" s="20">
        <f>G14*(VLOOKUP(OpdateretÅrstal,Prislistetillæg!$A$5:$C$61,3,FALSE)/VLOOKUP(Produktionsår,Prislistetillæg!$A$5:$C$61,3,FALSE))</f>
        <v>54.486618978496011</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342.45000000000005</v>
      </c>
      <c r="H18" s="21">
        <f>G18*(VLOOKUP(OpdateretÅrstal,Prislistetillæg!$A$5:$C$61,3,FALSE)/VLOOKUP(Produktionsår,Prislistetillæg!$A$5:$C$61,3,FALSE))</f>
        <v>414.8275382211196</v>
      </c>
    </row>
    <row r="22" spans="2:8">
      <c r="G22">
        <v>4</v>
      </c>
    </row>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Ark39">
    <tabColor rgb="FF7030A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10" width="10.5" customWidth="1"/>
    <col min="11" max="11" width="12" customWidth="1"/>
  </cols>
  <sheetData>
    <row r="1" spans="1:11" ht="13.5" thickBot="1">
      <c r="A1" s="212" t="s">
        <v>58</v>
      </c>
      <c r="B1" s="213"/>
      <c r="C1" s="213"/>
      <c r="D1" s="213"/>
      <c r="E1" s="213"/>
      <c r="F1" s="107">
        <v>38</v>
      </c>
      <c r="G1" s="213" t="s">
        <v>86</v>
      </c>
      <c r="H1" s="213"/>
      <c r="I1" s="213"/>
      <c r="J1" s="213"/>
      <c r="K1" s="214"/>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ark'!A44</f>
        <v>2.7</v>
      </c>
      <c r="F7" s="202"/>
      <c r="G7" s="199" t="str">
        <f>'Samle ark'!G43</f>
        <v>T.o.m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93</v>
      </c>
      <c r="C11" s="186" t="s">
        <v>88</v>
      </c>
      <c r="D11" s="187"/>
      <c r="E11" s="188"/>
      <c r="F11" s="6">
        <v>16.05</v>
      </c>
      <c r="G11" s="17">
        <f>((2.5+E7)*2)*F11</f>
        <v>166.92000000000002</v>
      </c>
      <c r="H11" s="20">
        <f>G11*(VLOOKUP(OpdateretÅrstal,Prislistetillæg!$A$5:$C$61,3,FALSE)/VLOOKUP(Produktionsår,Prislistetillæg!$A$5:$C$61,3,FALSE))</f>
        <v>202.19889817453432</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10.3</v>
      </c>
      <c r="G14" s="17">
        <f>F14*(2.5+E7)</f>
        <v>53.56</v>
      </c>
      <c r="H14" s="20">
        <f>G14*(VLOOKUP(OpdateretÅrstal,Prislistetillæg!$A$5:$C$61,3,FALSE)/VLOOKUP(Produktionsår,Prislistetillæg!$A$5:$C$61,3,FALSE))</f>
        <v>64.880020286532812</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384.51800000000003</v>
      </c>
      <c r="H18" s="21">
        <f>G18*(VLOOKUP(OpdateretÅrstal,Prislistetillæg!$A$5:$C$61,3,FALSE)/VLOOKUP(Produktionsår,Prislistetillæg!$A$5:$C$61,3,FALSE))</f>
        <v>465.78669978597884</v>
      </c>
    </row>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8" width="10.5" bestFit="1" customWidth="1"/>
    <col min="9" max="9" width="9.5" bestFit="1" customWidth="1"/>
    <col min="10" max="11" width="10.5" bestFit="1" customWidth="1"/>
  </cols>
  <sheetData>
    <row r="1" spans="1:11" ht="13.5" thickBot="1">
      <c r="A1" s="191" t="s">
        <v>58</v>
      </c>
      <c r="B1" s="192"/>
      <c r="C1" s="192"/>
      <c r="D1" s="192"/>
      <c r="E1" s="192"/>
      <c r="F1" s="76">
        <v>3</v>
      </c>
      <c r="G1" s="192" t="s">
        <v>59</v>
      </c>
      <c r="H1" s="192"/>
      <c r="I1" s="192"/>
      <c r="J1" s="192"/>
      <c r="K1" s="193"/>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ark'!A44</f>
        <v>2.7</v>
      </c>
      <c r="F7" s="202"/>
      <c r="G7" s="199" t="str">
        <f>'Samle ark'!D43</f>
        <v>T.o.m. 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79</v>
      </c>
      <c r="C11" s="186" t="s">
        <v>67</v>
      </c>
      <c r="D11" s="187"/>
      <c r="E11" s="188"/>
      <c r="F11" s="6">
        <v>24.48</v>
      </c>
      <c r="G11" s="17">
        <f>((2.5+E7)*2)*F11</f>
        <v>254.59200000000001</v>
      </c>
      <c r="H11" s="20">
        <f>G11*(VLOOKUP(OpdateretÅrstal,Prislistetillæg!$A$5:$C$61,3,FALSE)/VLOOKUP(Produktionsår,Prislistetillæg!$A$5:$C$61,3,FALSE))</f>
        <v>308.40056244938319</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12.53</v>
      </c>
      <c r="G14" s="17">
        <f>F14*(2.5+E7)</f>
        <v>65.156000000000006</v>
      </c>
      <c r="H14" s="20">
        <f>G14*(VLOOKUP(OpdateretÅrstal,Prislistetillæg!$A$5:$C$61,3,FALSE)/VLOOKUP(Produktionsår,Prislistetillæg!$A$5:$C$61,3,FALSE))</f>
        <v>78.926859630121967</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525.60600000000011</v>
      </c>
      <c r="H18" s="21">
        <f>G18*(VLOOKUP(OpdateretÅrstal,Prislistetillæg!$A$5:$C$61,3,FALSE)/VLOOKUP(Produktionsår,Prislistetillæg!$A$5:$C$61,3,FALSE))</f>
        <v>636.6939496400928</v>
      </c>
    </row>
    <row r="20" spans="2:8" ht="25.5" customHeight="1"/>
  </sheetData>
  <mergeCells count="17">
    <mergeCell ref="C14:E14"/>
    <mergeCell ref="C15:E15"/>
    <mergeCell ref="C16:E16"/>
    <mergeCell ref="C18:E18"/>
    <mergeCell ref="C9:E9"/>
    <mergeCell ref="C10:E10"/>
    <mergeCell ref="C11:E11"/>
    <mergeCell ref="C12:E12"/>
    <mergeCell ref="C13:E13"/>
    <mergeCell ref="A1:E1"/>
    <mergeCell ref="G1:K1"/>
    <mergeCell ref="B6:C7"/>
    <mergeCell ref="D6:D7"/>
    <mergeCell ref="G7:H7"/>
    <mergeCell ref="G6:H6"/>
    <mergeCell ref="E7:F7"/>
    <mergeCell ref="E6:F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Ark40">
    <tabColor rgb="FF7030A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0.5" customWidth="1"/>
  </cols>
  <sheetData>
    <row r="1" spans="1:11" ht="13.5" thickBot="1">
      <c r="A1" s="212" t="s">
        <v>58</v>
      </c>
      <c r="B1" s="213"/>
      <c r="C1" s="213"/>
      <c r="D1" s="213"/>
      <c r="E1" s="213"/>
      <c r="F1" s="107">
        <v>39</v>
      </c>
      <c r="G1" s="213" t="s">
        <v>86</v>
      </c>
      <c r="H1" s="213"/>
      <c r="I1" s="213"/>
      <c r="J1" s="213"/>
      <c r="K1" s="214"/>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ark'!A44</f>
        <v>2.7</v>
      </c>
      <c r="F7" s="202"/>
      <c r="G7" s="199" t="str">
        <f>'Samle ark'!G43</f>
        <v>T.o.m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94</v>
      </c>
      <c r="C11" s="186" t="s">
        <v>88</v>
      </c>
      <c r="D11" s="187"/>
      <c r="E11" s="188"/>
      <c r="F11" s="6">
        <v>19.239999999999998</v>
      </c>
      <c r="G11" s="17">
        <f>((2.5+E7)*2)*F11</f>
        <v>200.096</v>
      </c>
      <c r="H11" s="20">
        <f>G11*(VLOOKUP(OpdateretÅrstal,Prislistetillæg!$A$5:$C$61,3,FALSE)/VLOOKUP(Produktionsår,Prislistetillæg!$A$5:$C$61,3,FALSE))</f>
        <v>242.38671656560996</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12.53</v>
      </c>
      <c r="G14" s="17">
        <f>F14*(2.5+E7)</f>
        <v>65.156000000000006</v>
      </c>
      <c r="H14" s="20">
        <f>G14*(VLOOKUP(OpdateretÅrstal,Prislistetillæg!$A$5:$C$61,3,FALSE)/VLOOKUP(Produktionsår,Prislistetillæg!$A$5:$C$61,3,FALSE))</f>
        <v>78.926859630121967</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429.29</v>
      </c>
      <c r="H18" s="21">
        <f>G18*(VLOOKUP(OpdateretÅrstal,Prislistetillæg!$A$5:$C$61,3,FALSE)/VLOOKUP(Produktionsår,Prislistetillæg!$A$5:$C$61,3,FALSE))</f>
        <v>520.02135752064362</v>
      </c>
    </row>
    <row r="20" spans="2:8" ht="25.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Ark41">
    <tabColor rgb="FF7030A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2.125" customWidth="1"/>
  </cols>
  <sheetData>
    <row r="1" spans="1:11" ht="13.5" thickBot="1">
      <c r="A1" s="212" t="s">
        <v>58</v>
      </c>
      <c r="B1" s="213"/>
      <c r="C1" s="213"/>
      <c r="D1" s="213"/>
      <c r="E1" s="213"/>
      <c r="F1" s="107">
        <v>40</v>
      </c>
      <c r="G1" s="213" t="s">
        <v>86</v>
      </c>
      <c r="H1" s="213"/>
      <c r="I1" s="213"/>
      <c r="J1" s="213"/>
      <c r="K1" s="214"/>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ark'!A47</f>
        <v>4.5</v>
      </c>
      <c r="F7" s="202"/>
      <c r="G7" s="199" t="str">
        <f>'Samle ark'!G43</f>
        <v>T.o.m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92</v>
      </c>
      <c r="C11" s="186" t="s">
        <v>88</v>
      </c>
      <c r="D11" s="187"/>
      <c r="E11" s="188"/>
      <c r="F11" s="6">
        <v>12.83</v>
      </c>
      <c r="G11" s="17">
        <f>((2.5+E7)*2)*F11</f>
        <v>179.62</v>
      </c>
      <c r="H11" s="20">
        <f>G11*(VLOOKUP(OpdateretÅrstal,Prislistetillæg!$A$5:$C$61,3,FALSE)/VLOOKUP(Produktionsår,Prislistetillæg!$A$5:$C$61,3,FALSE))</f>
        <v>217.58307027384288</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15.28</v>
      </c>
      <c r="G14" s="17">
        <f>F14*(2.5+E7)</f>
        <v>106.96</v>
      </c>
      <c r="H14" s="20">
        <f>G14*(VLOOKUP(OpdateretÅrstal,Prislistetillæg!$A$5:$C$61,3,FALSE)/VLOOKUP(Produktionsår,Prislistetillæg!$A$5:$C$61,3,FALSE))</f>
        <v>129.566224231657</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465.09</v>
      </c>
      <c r="H18" s="21">
        <f>G18*(VLOOKUP(OpdateretÅrstal,Prislistetillæg!$A$5:$C$61,3,FALSE)/VLOOKUP(Produktionsår,Prislistetillæg!$A$5:$C$61,3,FALSE))</f>
        <v>563.38776391082047</v>
      </c>
    </row>
    <row r="20" spans="2:8" ht="24.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Ark42">
    <tabColor rgb="FF7030A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2.125" customWidth="1"/>
  </cols>
  <sheetData>
    <row r="1" spans="1:11" ht="13.5" thickBot="1">
      <c r="A1" s="212" t="s">
        <v>58</v>
      </c>
      <c r="B1" s="213"/>
      <c r="C1" s="213"/>
      <c r="D1" s="213"/>
      <c r="E1" s="213"/>
      <c r="F1" s="107">
        <v>41</v>
      </c>
      <c r="G1" s="213" t="s">
        <v>86</v>
      </c>
      <c r="H1" s="213"/>
      <c r="I1" s="213"/>
      <c r="J1" s="213"/>
      <c r="K1" s="214"/>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ark'!A47</f>
        <v>4.5</v>
      </c>
      <c r="F7" s="202"/>
      <c r="G7" s="199" t="str">
        <f>'Samle ark'!G43</f>
        <v>T.o.m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93</v>
      </c>
      <c r="C11" s="186" t="s">
        <v>88</v>
      </c>
      <c r="D11" s="187"/>
      <c r="E11" s="188"/>
      <c r="F11" s="6">
        <v>16.05</v>
      </c>
      <c r="G11" s="17">
        <f>((2.5+E7)*2)*F11</f>
        <v>224.70000000000002</v>
      </c>
      <c r="H11" s="20">
        <f>G11*(VLOOKUP(OpdateretÅrstal,Prislistetillæg!$A$5:$C$61,3,FALSE)/VLOOKUP(Produktionsår,Prislistetillæg!$A$5:$C$61,3,FALSE))</f>
        <v>272.19082446571929</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18.95</v>
      </c>
      <c r="G14" s="17">
        <f>F14*(2.5+E7)</f>
        <v>132.65</v>
      </c>
      <c r="H14" s="20">
        <f>G14*(VLOOKUP(OpdateretÅrstal,Prislistetillæg!$A$5:$C$61,3,FALSE)/VLOOKUP(Produktionsår,Prislistetillæg!$A$5:$C$61,3,FALSE))</f>
        <v>160.68586054907726</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535.86</v>
      </c>
      <c r="H18" s="21">
        <f>G18*(VLOOKUP(OpdateretÅrstal,Prislistetillæg!$A$5:$C$61,3,FALSE)/VLOOKUP(Produktionsår,Prislistetillæg!$A$5:$C$61,3,FALSE))</f>
        <v>649.11515442011716</v>
      </c>
    </row>
    <row r="19" spans="2:8" ht="25.5" customHeight="1"/>
    <row r="20" spans="2:8" ht="26.2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Ark43">
    <tabColor rgb="FF7030A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9" width="10.5" customWidth="1"/>
    <col min="10" max="10" width="12.125" customWidth="1"/>
    <col min="11" max="11" width="12" customWidth="1"/>
  </cols>
  <sheetData>
    <row r="1" spans="1:11" ht="13.5" thickBot="1">
      <c r="A1" s="212" t="s">
        <v>58</v>
      </c>
      <c r="B1" s="213"/>
      <c r="C1" s="213"/>
      <c r="D1" s="213"/>
      <c r="E1" s="213"/>
      <c r="F1" s="107">
        <v>42</v>
      </c>
      <c r="G1" s="213" t="s">
        <v>86</v>
      </c>
      <c r="H1" s="213"/>
      <c r="I1" s="213"/>
      <c r="J1" s="213"/>
      <c r="K1" s="214"/>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ark'!A47</f>
        <v>4.5</v>
      </c>
      <c r="F7" s="202"/>
      <c r="G7" s="199" t="str">
        <f>'Samle ark'!G43</f>
        <v>T.o.m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94</v>
      </c>
      <c r="C11" s="186" t="s">
        <v>88</v>
      </c>
      <c r="D11" s="187"/>
      <c r="E11" s="188"/>
      <c r="F11" s="6">
        <v>19.239999999999998</v>
      </c>
      <c r="G11" s="17">
        <f>((2.5+E7)*2)*F11</f>
        <v>269.35999999999996</v>
      </c>
      <c r="H11" s="20">
        <f>G11*(VLOOKUP(OpdateretÅrstal,Prislistetillæg!$A$5:$C$61,3,FALSE)/VLOOKUP(Produktionsår,Prislistetillæg!$A$5:$C$61,3,FALSE))</f>
        <v>326.28981076139797</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22.09</v>
      </c>
      <c r="G14" s="17">
        <f>F14*(2.5+E7)</f>
        <v>154.63</v>
      </c>
      <c r="H14" s="20">
        <f>G14*(VLOOKUP(OpdateretÅrstal,Prislistetillæg!$A$5:$C$61,3,FALSE)/VLOOKUP(Produktionsår,Prislistetillæg!$A$5:$C$61,3,FALSE))</f>
        <v>187.3113804500853</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602.49999999999989</v>
      </c>
      <c r="H18" s="21">
        <f>G18*(VLOOKUP(OpdateretÅrstal,Prislistetillæg!$A$5:$C$61,3,FALSE)/VLOOKUP(Produktionsår,Prislistetillæg!$A$5:$C$61,3,FALSE))</f>
        <v>729.83966061680383</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Ark44">
    <tabColor rgb="FF7030A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9" width="10.5" customWidth="1"/>
    <col min="10" max="10" width="12.125" customWidth="1"/>
    <col min="11" max="11" width="12" customWidth="1"/>
  </cols>
  <sheetData>
    <row r="1" spans="1:11" ht="13.5" thickBot="1">
      <c r="A1" s="212" t="s">
        <v>58</v>
      </c>
      <c r="B1" s="213"/>
      <c r="C1" s="213"/>
      <c r="D1" s="213"/>
      <c r="E1" s="213"/>
      <c r="F1" s="107">
        <v>43</v>
      </c>
      <c r="G1" s="213" t="s">
        <v>86</v>
      </c>
      <c r="H1" s="213"/>
      <c r="I1" s="213"/>
      <c r="J1" s="213"/>
      <c r="K1" s="214"/>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ark'!A50</f>
        <v>9</v>
      </c>
      <c r="F7" s="202"/>
      <c r="G7" s="199" t="str">
        <f>'Samle ark'!G43</f>
        <v>T.o.m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92</v>
      </c>
      <c r="C11" s="186" t="s">
        <v>88</v>
      </c>
      <c r="D11" s="187"/>
      <c r="E11" s="188"/>
      <c r="F11" s="6">
        <v>12.83</v>
      </c>
      <c r="G11" s="17">
        <f>((2.5+E7)*2)*F11</f>
        <v>295.08999999999997</v>
      </c>
      <c r="H11" s="20">
        <f>G11*(VLOOKUP(OpdateretÅrstal,Prislistetillæg!$A$5:$C$61,3,FALSE)/VLOOKUP(Produktionsår,Prislistetillæg!$A$5:$C$61,3,FALSE))</f>
        <v>357.45790116417038</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25.23</v>
      </c>
      <c r="G14" s="17">
        <f>F14*(2.5+E7)</f>
        <v>290.14499999999998</v>
      </c>
      <c r="H14" s="20">
        <f>G14*(VLOOKUP(OpdateretÅrstal,Prislistetillæg!$A$5:$C$61,3,FALSE)/VLOOKUP(Produktionsår,Prislistetillæg!$A$5:$C$61,3,FALSE))</f>
        <v>351.46776486251048</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799.92499999999984</v>
      </c>
      <c r="H18" s="21">
        <f>G18*(VLOOKUP(OpdateretÅrstal,Prislistetillæg!$A$5:$C$61,3,FALSE)/VLOOKUP(Produktionsår,Prislistetillæg!$A$5:$C$61,3,FALSE))</f>
        <v>968.99085563302367</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Ark45">
    <tabColor rgb="FF7030A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8" width="10.5" customWidth="1"/>
    <col min="9" max="9" width="9.5" customWidth="1"/>
    <col min="10" max="11" width="12.125" customWidth="1"/>
  </cols>
  <sheetData>
    <row r="1" spans="1:11" ht="13.5" thickBot="1">
      <c r="A1" s="212" t="s">
        <v>58</v>
      </c>
      <c r="B1" s="213"/>
      <c r="C1" s="213"/>
      <c r="D1" s="213"/>
      <c r="E1" s="213"/>
      <c r="F1" s="107">
        <v>44</v>
      </c>
      <c r="G1" s="213" t="s">
        <v>86</v>
      </c>
      <c r="H1" s="213"/>
      <c r="I1" s="213"/>
      <c r="J1" s="213"/>
      <c r="K1" s="214"/>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ark'!A50</f>
        <v>9</v>
      </c>
      <c r="F7" s="202"/>
      <c r="G7" s="199" t="str">
        <f>'Samle ark'!G43</f>
        <v>T.o.m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93</v>
      </c>
      <c r="C11" s="186" t="s">
        <v>88</v>
      </c>
      <c r="D11" s="187"/>
      <c r="E11" s="188"/>
      <c r="F11" s="6">
        <v>16.05</v>
      </c>
      <c r="G11" s="17">
        <f>((2.5+E7)*2)*F11</f>
        <v>369.15000000000003</v>
      </c>
      <c r="H11" s="20">
        <f>G11*(VLOOKUP(OpdateretÅrstal,Prislistetillæg!$A$5:$C$61,3,FALSE)/VLOOKUP(Produktionsår,Prislistetillæg!$A$5:$C$61,3,FALSE))</f>
        <v>447.17064019368166</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8.65</v>
      </c>
      <c r="G14" s="17">
        <f>F14*(2.5+E7)</f>
        <v>99.475000000000009</v>
      </c>
      <c r="H14" s="20">
        <f>G14*(VLOOKUP(OpdateretÅrstal,Prislistetillæg!$A$5:$C$61,3,FALSE)/VLOOKUP(Produktionsår,Prislistetillæg!$A$5:$C$61,3,FALSE))</f>
        <v>120.4992535101354</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683.31499999999994</v>
      </c>
      <c r="H18" s="21">
        <f>G18*(VLOOKUP(OpdateretÅrstal,Prislistetillæg!$A$5:$C$61,3,FALSE)/VLOOKUP(Produktionsår,Prislistetillæg!$A$5:$C$61,3,FALSE))</f>
        <v>827.73508331015989</v>
      </c>
    </row>
    <row r="19" spans="2:8" ht="25.5" customHeight="1"/>
    <row r="20" spans="2:8" ht="25.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Ark46">
    <tabColor rgb="FF7030A0"/>
  </sheetPr>
  <dimension ref="A1:K24"/>
  <sheetViews>
    <sheetView workbookViewId="0">
      <selection activeCell="I18" sqref="I18"/>
    </sheetView>
  </sheetViews>
  <sheetFormatPr defaultRowHeight="12.75"/>
  <cols>
    <col min="3" max="3" width="12.25" customWidth="1"/>
    <col min="5" max="5" width="21.625" customWidth="1"/>
    <col min="6" max="6" width="9.5" bestFit="1" customWidth="1"/>
    <col min="7" max="8" width="10.5" customWidth="1"/>
    <col min="9" max="9" width="9.5" customWidth="1"/>
    <col min="10" max="11" width="12.125" customWidth="1"/>
  </cols>
  <sheetData>
    <row r="1" spans="1:11" ht="13.5" thickBot="1">
      <c r="A1" s="212" t="s">
        <v>58</v>
      </c>
      <c r="B1" s="213"/>
      <c r="C1" s="213"/>
      <c r="D1" s="213"/>
      <c r="E1" s="213"/>
      <c r="F1" s="107">
        <v>45</v>
      </c>
      <c r="G1" s="213" t="s">
        <v>86</v>
      </c>
      <c r="H1" s="213"/>
      <c r="I1" s="213"/>
      <c r="J1" s="213"/>
      <c r="K1" s="214"/>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ark'!A50</f>
        <v>9</v>
      </c>
      <c r="F7" s="202"/>
      <c r="G7" s="199" t="str">
        <f>'Samle ark'!G43</f>
        <v>T.o.m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94</v>
      </c>
      <c r="C11" s="186" t="s">
        <v>88</v>
      </c>
      <c r="D11" s="187"/>
      <c r="E11" s="188"/>
      <c r="F11" s="6">
        <v>19.239999999999998</v>
      </c>
      <c r="G11" s="17">
        <f>((2.5+E7)*2)*F11</f>
        <v>442.52</v>
      </c>
      <c r="H11" s="20">
        <f>G11*(VLOOKUP(OpdateretÅrstal,Prislistetillæg!$A$5:$C$61,3,FALSE)/VLOOKUP(Produktionsår,Prislistetillæg!$A$5:$C$61,3,FALSE))</f>
        <v>536.04754625086821</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10.3</v>
      </c>
      <c r="G14" s="17">
        <f>F14*(2.5+E7)</f>
        <v>118.45</v>
      </c>
      <c r="H14" s="20">
        <f>G14*(VLOOKUP(OpdateretÅrstal,Prislistetillæg!$A$5:$C$61,3,FALSE)/VLOOKUP(Produktionsår,Prislistetillæg!$A$5:$C$61,3,FALSE))</f>
        <v>143.48466024906296</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775.66000000000008</v>
      </c>
      <c r="H18" s="21">
        <f>G18*(VLOOKUP(OpdateretÅrstal,Prislistetillæg!$A$5:$C$61,3,FALSE)/VLOOKUP(Produktionsår,Prislistetillæg!$A$5:$C$61,3,FALSE))</f>
        <v>939.59739610627423</v>
      </c>
    </row>
    <row r="19" spans="2:8" ht="25.5" customHeight="1"/>
    <row r="20" spans="2:8" ht="26.25" customHeight="1"/>
    <row r="21" spans="2:8" ht="12.75" customHeight="1"/>
    <row r="22" spans="2:8" ht="12.75" customHeight="1"/>
    <row r="23" spans="2:8" ht="12.75" customHeight="1"/>
    <row r="24" spans="2:8" ht="13.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Ark47">
    <tabColor theme="8" tint="-0.249977111117893"/>
  </sheetPr>
  <dimension ref="A1:K18"/>
  <sheetViews>
    <sheetView workbookViewId="0">
      <selection activeCell="I18" sqref="I18"/>
    </sheetView>
  </sheetViews>
  <sheetFormatPr defaultRowHeight="12.75"/>
  <cols>
    <col min="2" max="2" width="8" customWidth="1"/>
    <col min="3" max="3" width="21.375" customWidth="1"/>
    <col min="4" max="4" width="4.875" customWidth="1"/>
    <col min="5" max="5" width="15" customWidth="1"/>
    <col min="6" max="6" width="9.5" bestFit="1" customWidth="1"/>
    <col min="7" max="7" width="10.5" bestFit="1" customWidth="1"/>
    <col min="8" max="10" width="10.5" customWidth="1"/>
    <col min="11" max="11" width="12" customWidth="1"/>
  </cols>
  <sheetData>
    <row r="1" spans="1:11" ht="13.5" thickBot="1">
      <c r="A1" s="215" t="s">
        <v>58</v>
      </c>
      <c r="B1" s="216"/>
      <c r="C1" s="216"/>
      <c r="D1" s="216"/>
      <c r="E1" s="216"/>
      <c r="F1" s="106">
        <v>46</v>
      </c>
      <c r="G1" s="216" t="s">
        <v>86</v>
      </c>
      <c r="H1" s="216"/>
      <c r="I1" s="216"/>
      <c r="J1" s="216"/>
      <c r="K1" s="217"/>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ark'!A44</f>
        <v>2.7</v>
      </c>
      <c r="F7" s="202"/>
      <c r="G7" s="199" t="str">
        <f>'Samle ark'!J43</f>
        <v>Over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95</v>
      </c>
      <c r="C11" s="186" t="s">
        <v>88</v>
      </c>
      <c r="D11" s="187"/>
      <c r="E11" s="188"/>
      <c r="F11" s="6">
        <v>11.41</v>
      </c>
      <c r="G11" s="17">
        <f>((2.5+E7)*2)*F11</f>
        <v>118.664</v>
      </c>
      <c r="H11" s="20">
        <f>G11*(VLOOKUP(OpdateretÅrstal,Prislistetillæg!$A$5:$C$61,3,FALSE)/VLOOKUP(Produktionsår,Prislistetillæg!$A$5:$C$61,3,FALSE))</f>
        <v>143.74388960569698</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8.65</v>
      </c>
      <c r="G14" s="17">
        <f>F14*(2.5+E7)</f>
        <v>44.980000000000004</v>
      </c>
      <c r="H14" s="20">
        <f>G14*(VLOOKUP(OpdateretÅrstal,Prislistetillæg!$A$5:$C$61,3,FALSE)/VLOOKUP(Produktionsår,Prislistetillæg!$A$5:$C$61,3,FALSE))</f>
        <v>54.486618978496011</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327.68200000000002</v>
      </c>
      <c r="H18" s="21">
        <f>G18*(VLOOKUP(OpdateretÅrstal,Prislistetillæg!$A$5:$C$61,3,FALSE)/VLOOKUP(Produktionsår,Prislistetillæg!$A$5:$C$61,3,FALSE))</f>
        <v>396.9382899091047</v>
      </c>
    </row>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Ark48">
    <tabColor theme="8" tint="-0.249977111117893"/>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10" width="10.5" customWidth="1"/>
    <col min="11" max="11" width="12" customWidth="1"/>
  </cols>
  <sheetData>
    <row r="1" spans="1:11" ht="13.5" thickBot="1">
      <c r="A1" s="215" t="s">
        <v>58</v>
      </c>
      <c r="B1" s="216"/>
      <c r="C1" s="216"/>
      <c r="D1" s="216"/>
      <c r="E1" s="216"/>
      <c r="F1" s="106">
        <v>47</v>
      </c>
      <c r="G1" s="216" t="s">
        <v>86</v>
      </c>
      <c r="H1" s="216"/>
      <c r="I1" s="216"/>
      <c r="J1" s="216"/>
      <c r="K1" s="217"/>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ark'!A44</f>
        <v>2.7</v>
      </c>
      <c r="F7" s="202"/>
      <c r="G7" s="199" t="str">
        <f>'Samle ark'!J43</f>
        <v>Over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96</v>
      </c>
      <c r="C11" s="186" t="s">
        <v>88</v>
      </c>
      <c r="D11" s="187"/>
      <c r="E11" s="188"/>
      <c r="F11" s="6">
        <v>14.24</v>
      </c>
      <c r="G11" s="17">
        <f>((2.5+E7)*2)*F11</f>
        <v>148.096</v>
      </c>
      <c r="H11" s="20">
        <f>G11*(VLOOKUP(OpdateretÅrstal,Prislistetillæg!$A$5:$C$61,3,FALSE)/VLOOKUP(Produktionsår,Prislistetillæg!$A$5:$C$61,3,FALSE))</f>
        <v>179.39640560781112</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10.3</v>
      </c>
      <c r="G14" s="17">
        <f>F14*(2.5+E7)</f>
        <v>53.56</v>
      </c>
      <c r="H14" s="20">
        <f>G14*(VLOOKUP(OpdateretÅrstal,Prislistetillæg!$A$5:$C$61,3,FALSE)/VLOOKUP(Produktionsår,Prislistetillæg!$A$5:$C$61,3,FALSE))</f>
        <v>64.880020286532812</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365.69400000000002</v>
      </c>
      <c r="H18" s="21">
        <f>G18*(VLOOKUP(OpdateretÅrstal,Prislistetillæg!$A$5:$C$61,3,FALSE)/VLOOKUP(Produktionsår,Prislistetillæg!$A$5:$C$61,3,FALSE))</f>
        <v>442.98420721925561</v>
      </c>
    </row>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Ark49">
    <tabColor theme="8" tint="-0.249977111117893"/>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0.5" customWidth="1"/>
  </cols>
  <sheetData>
    <row r="1" spans="1:11" ht="13.5" thickBot="1">
      <c r="A1" s="215" t="s">
        <v>58</v>
      </c>
      <c r="B1" s="216"/>
      <c r="C1" s="216"/>
      <c r="D1" s="216"/>
      <c r="E1" s="216"/>
      <c r="F1" s="106">
        <v>48</v>
      </c>
      <c r="G1" s="216" t="s">
        <v>86</v>
      </c>
      <c r="H1" s="216"/>
      <c r="I1" s="216"/>
      <c r="J1" s="216"/>
      <c r="K1" s="217"/>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ark'!A44</f>
        <v>2.7</v>
      </c>
      <c r="F7" s="202"/>
      <c r="G7" s="199" t="str">
        <f>'Samle ark'!J43</f>
        <v>Over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97</v>
      </c>
      <c r="C11" s="186" t="s">
        <v>88</v>
      </c>
      <c r="D11" s="187"/>
      <c r="E11" s="188"/>
      <c r="F11" s="6">
        <v>17.09</v>
      </c>
      <c r="G11" s="17">
        <f>((2.5+E7)*2)*F11</f>
        <v>177.73600000000002</v>
      </c>
      <c r="H11" s="20">
        <f>G11*(VLOOKUP(OpdateretÅrstal,Prislistetillæg!$A$5:$C$61,3,FALSE)/VLOOKUP(Produktionsår,Prislistetillæg!$A$5:$C$61,3,FALSE))</f>
        <v>215.30088285375649</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12.53</v>
      </c>
      <c r="G14" s="17">
        <f>F14*(2.5+E7)</f>
        <v>65.156000000000006</v>
      </c>
      <c r="H14" s="20">
        <f>G14*(VLOOKUP(OpdateretÅrstal,Prislistetillæg!$A$5:$C$61,3,FALSE)/VLOOKUP(Produktionsår,Prislistetillæg!$A$5:$C$61,3,FALSE))</f>
        <v>78.926859630121967</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41.808</v>
      </c>
      <c r="H16" s="20">
        <f>G16*(VLOOKUP(OpdateretÅrstal,Prislistetillæg!$A$5:$C$61,3,FALSE)/VLOOKUP(Produktionsår,Prislistetillæg!$A$5:$C$61,3,FALSE))</f>
        <v>50.644210010070275</v>
      </c>
    </row>
    <row r="17" spans="2:8" ht="12.75" customHeight="1">
      <c r="B17" s="14"/>
      <c r="C17" s="85"/>
      <c r="D17" s="86"/>
      <c r="E17" s="87"/>
      <c r="F17" s="1"/>
      <c r="H17" s="20"/>
    </row>
    <row r="18" spans="2:8" ht="12.75" customHeight="1" thickBot="1">
      <c r="B18" s="15"/>
      <c r="C18" s="190" t="s">
        <v>77</v>
      </c>
      <c r="D18" s="190"/>
      <c r="E18" s="190"/>
      <c r="F18" s="16"/>
      <c r="G18" s="19">
        <f>SUM(G11:G16)</f>
        <v>406.93</v>
      </c>
      <c r="H18" s="21">
        <f>G18*(VLOOKUP(OpdateretÅrstal,Prislistetillæg!$A$5:$C$61,3,FALSE)/VLOOKUP(Produktionsår,Prislistetillæg!$A$5:$C$61,3,FALSE))</f>
        <v>492.93552380879009</v>
      </c>
    </row>
    <row r="20" spans="2:8" ht="25.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FF000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8" width="10.5" bestFit="1" customWidth="1"/>
    <col min="9" max="9" width="9.5" bestFit="1" customWidth="1"/>
    <col min="10" max="11" width="12.125" bestFit="1" customWidth="1"/>
  </cols>
  <sheetData>
    <row r="1" spans="1:11" ht="13.5" thickBot="1">
      <c r="A1" s="191" t="s">
        <v>58</v>
      </c>
      <c r="B1" s="192"/>
      <c r="C1" s="192"/>
      <c r="D1" s="192"/>
      <c r="E1" s="192"/>
      <c r="F1" s="76">
        <v>4</v>
      </c>
      <c r="G1" s="192" t="s">
        <v>59</v>
      </c>
      <c r="H1" s="192"/>
      <c r="I1" s="192"/>
      <c r="J1" s="192"/>
      <c r="K1" s="193"/>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ark'!A47</f>
        <v>4.5</v>
      </c>
      <c r="F7" s="202"/>
      <c r="G7" s="199" t="str">
        <f>'Samle ark'!D43</f>
        <v>T.o.m. 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66</v>
      </c>
      <c r="C11" s="186" t="s">
        <v>67</v>
      </c>
      <c r="D11" s="187"/>
      <c r="E11" s="188"/>
      <c r="F11" s="6">
        <v>16.32</v>
      </c>
      <c r="G11" s="17">
        <f>((2.5+E7)*2)*F11</f>
        <v>228.48000000000002</v>
      </c>
      <c r="H11" s="20">
        <f>G11*(VLOOKUP(OpdateretÅrstal,Prislistetillæg!$A$5:$C$61,3,FALSE)/VLOOKUP(Produktionsår,Prislistetillæg!$A$5:$C$61,3,FALSE))</f>
        <v>276.76973553149776</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15.28</v>
      </c>
      <c r="G14" s="17">
        <f>F14*(2.5+E7)</f>
        <v>106.96</v>
      </c>
      <c r="H14" s="20">
        <f>G14*(VLOOKUP(OpdateretÅrstal,Prislistetillæg!$A$5:$C$61,3,FALSE)/VLOOKUP(Produktionsår,Prislistetillæg!$A$5:$C$61,3,FALSE))</f>
        <v>129.566224231657</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555.7700000000001</v>
      </c>
      <c r="H18" s="21">
        <f>G18*(VLOOKUP(OpdateretÅrstal,Prislistetillæg!$A$5:$C$61,3,FALSE)/VLOOKUP(Produktionsår,Prislistetillæg!$A$5:$C$61,3,FALSE))</f>
        <v>673.23317540415144</v>
      </c>
    </row>
    <row r="20" spans="2:8" ht="24.75" customHeight="1"/>
  </sheetData>
  <mergeCells count="17">
    <mergeCell ref="C14:E14"/>
    <mergeCell ref="C15:E15"/>
    <mergeCell ref="C16:E16"/>
    <mergeCell ref="C18:E18"/>
    <mergeCell ref="C9:E9"/>
    <mergeCell ref="C10:E10"/>
    <mergeCell ref="C11:E11"/>
    <mergeCell ref="C12:E12"/>
    <mergeCell ref="C13:E13"/>
    <mergeCell ref="A1:E1"/>
    <mergeCell ref="G1:K1"/>
    <mergeCell ref="B6:C7"/>
    <mergeCell ref="D6:D7"/>
    <mergeCell ref="G7:H7"/>
    <mergeCell ref="G6:H6"/>
    <mergeCell ref="E7:F7"/>
    <mergeCell ref="E6:F6"/>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Ark50">
    <tabColor theme="8" tint="-0.249977111117893"/>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2.125" customWidth="1"/>
  </cols>
  <sheetData>
    <row r="1" spans="1:11" ht="13.5" thickBot="1">
      <c r="A1" s="215" t="s">
        <v>58</v>
      </c>
      <c r="B1" s="216"/>
      <c r="C1" s="216"/>
      <c r="D1" s="216"/>
      <c r="E1" s="216"/>
      <c r="F1" s="106">
        <v>49</v>
      </c>
      <c r="G1" s="216" t="s">
        <v>86</v>
      </c>
      <c r="H1" s="216"/>
      <c r="I1" s="216"/>
      <c r="J1" s="216"/>
      <c r="K1" s="217"/>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ark'!A47</f>
        <v>4.5</v>
      </c>
      <c r="F7" s="202"/>
      <c r="G7" s="199" t="str">
        <f>'Samle ark'!J43</f>
        <v>Over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95</v>
      </c>
      <c r="C11" s="186" t="s">
        <v>88</v>
      </c>
      <c r="D11" s="187"/>
      <c r="E11" s="188"/>
      <c r="F11" s="6">
        <v>11.41</v>
      </c>
      <c r="G11" s="17">
        <f>((2.5+E7)*2)*F11</f>
        <v>159.74</v>
      </c>
      <c r="H11" s="20">
        <f>G11*(VLOOKUP(OpdateretÅrstal,Prislistetillæg!$A$5:$C$61,3,FALSE)/VLOOKUP(Produktionsår,Prislistetillæg!$A$5:$C$61,3,FALSE))</f>
        <v>193.50138985382287</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15.28</v>
      </c>
      <c r="G14" s="17">
        <f>F14*(2.5+E7)</f>
        <v>106.96</v>
      </c>
      <c r="H14" s="20">
        <f>G14*(VLOOKUP(OpdateretÅrstal,Prislistetillæg!$A$5:$C$61,3,FALSE)/VLOOKUP(Produktionsår,Prislistetillæg!$A$5:$C$61,3,FALSE))</f>
        <v>129.566224231657</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445.21</v>
      </c>
      <c r="H18" s="21">
        <f>G18*(VLOOKUP(OpdateretÅrstal,Prislistetillæg!$A$5:$C$61,3,FALSE)/VLOOKUP(Produktionsår,Prislistetillæg!$A$5:$C$61,3,FALSE))</f>
        <v>539.30608349080046</v>
      </c>
    </row>
    <row r="20" spans="2:8" ht="24.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Ark51">
    <tabColor theme="8" tint="-0.249977111117893"/>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8" width="10.5" customWidth="1"/>
    <col min="9" max="9" width="9.5" customWidth="1"/>
    <col min="10" max="11" width="12.125" customWidth="1"/>
  </cols>
  <sheetData>
    <row r="1" spans="1:11" ht="13.5" thickBot="1">
      <c r="A1" s="215" t="s">
        <v>58</v>
      </c>
      <c r="B1" s="216"/>
      <c r="C1" s="216"/>
      <c r="D1" s="216"/>
      <c r="E1" s="216"/>
      <c r="F1" s="106">
        <v>50</v>
      </c>
      <c r="G1" s="216" t="s">
        <v>86</v>
      </c>
      <c r="H1" s="216"/>
      <c r="I1" s="216"/>
      <c r="J1" s="216"/>
      <c r="K1" s="217"/>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ark'!A47</f>
        <v>4.5</v>
      </c>
      <c r="F7" s="202"/>
      <c r="G7" s="199" t="str">
        <f>'Samle ark'!J43</f>
        <v>Over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96</v>
      </c>
      <c r="C11" s="186" t="s">
        <v>88</v>
      </c>
      <c r="D11" s="187"/>
      <c r="E11" s="188"/>
      <c r="F11" s="6">
        <v>14.24</v>
      </c>
      <c r="G11" s="17">
        <f>((2.5+E7)*2)*F11</f>
        <v>199.36</v>
      </c>
      <c r="H11" s="20">
        <f>G11*(VLOOKUP(OpdateretÅrstal,Prislistetillæg!$A$5:$C$61,3,FALSE)/VLOOKUP(Produktionsår,Prislistetillæg!$A$5:$C$61,3,FALSE))</f>
        <v>241.49516139513037</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18.95</v>
      </c>
      <c r="G14" s="17">
        <f>F14*(2.5+E7)</f>
        <v>132.65</v>
      </c>
      <c r="H14" s="20">
        <f>G14*(VLOOKUP(OpdateretÅrstal,Prislistetillæg!$A$5:$C$61,3,FALSE)/VLOOKUP(Produktionsår,Prislistetillæg!$A$5:$C$61,3,FALSE))</f>
        <v>160.68586054907726</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510.52000000000004</v>
      </c>
      <c r="H18" s="21">
        <f>G18*(VLOOKUP(OpdateretÅrstal,Prislistetillæg!$A$5:$C$61,3,FALSE)/VLOOKUP(Produktionsår,Prislistetillæg!$A$5:$C$61,3,FALSE))</f>
        <v>618.41949134952824</v>
      </c>
    </row>
    <row r="19" spans="2:8" ht="25.5" customHeight="1"/>
    <row r="20" spans="2:8" ht="26.2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Ark52">
    <tabColor theme="8" tint="-0.249977111117893"/>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9" width="10.5" customWidth="1"/>
    <col min="10" max="10" width="12.125" customWidth="1"/>
    <col min="11" max="11" width="12" customWidth="1"/>
  </cols>
  <sheetData>
    <row r="1" spans="1:11" ht="13.5" thickBot="1">
      <c r="A1" s="215" t="s">
        <v>58</v>
      </c>
      <c r="B1" s="216"/>
      <c r="C1" s="216"/>
      <c r="D1" s="216"/>
      <c r="E1" s="216"/>
      <c r="F1" s="106">
        <v>51</v>
      </c>
      <c r="G1" s="216" t="s">
        <v>86</v>
      </c>
      <c r="H1" s="216"/>
      <c r="I1" s="216"/>
      <c r="J1" s="216"/>
      <c r="K1" s="217"/>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ark'!A47</f>
        <v>4.5</v>
      </c>
      <c r="F7" s="202"/>
      <c r="G7" s="199" t="str">
        <f>'Samle ark'!J43</f>
        <v>Over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97</v>
      </c>
      <c r="C11" s="186" t="s">
        <v>88</v>
      </c>
      <c r="D11" s="187"/>
      <c r="E11" s="188"/>
      <c r="F11" s="6">
        <v>17.09</v>
      </c>
      <c r="G11" s="17">
        <f>((2.5+E7)*2)*F11</f>
        <v>239.26</v>
      </c>
      <c r="H11" s="20">
        <f>G11*(VLOOKUP(OpdateretÅrstal,Prislistetillæg!$A$5:$C$61,3,FALSE)/VLOOKUP(Produktionsår,Prislistetillæg!$A$5:$C$61,3,FALSE))</f>
        <v>289.82811153390293</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22.09</v>
      </c>
      <c r="G14" s="17">
        <f>F14*(2.5+E7)</f>
        <v>154.63</v>
      </c>
      <c r="H14" s="20">
        <f>G14*(VLOOKUP(OpdateretÅrstal,Prislistetillæg!$A$5:$C$61,3,FALSE)/VLOOKUP(Produktionsår,Prislistetillæg!$A$5:$C$61,3,FALSE))</f>
        <v>187.3113804500853</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572.4</v>
      </c>
      <c r="H18" s="21">
        <f>G18*(VLOOKUP(OpdateretÅrstal,Prislistetillæg!$A$5:$C$61,3,FALSE)/VLOOKUP(Produktionsår,Prislistetillæg!$A$5:$C$61,3,FALSE))</f>
        <v>693.37796138930878</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Ark53">
    <tabColor theme="8" tint="-0.249977111117893"/>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7" width="10.5" bestFit="1" customWidth="1"/>
    <col min="8" max="9" width="10.5" customWidth="1"/>
    <col min="10" max="10" width="12.125" customWidth="1"/>
    <col min="11" max="11" width="12" customWidth="1"/>
  </cols>
  <sheetData>
    <row r="1" spans="1:11" ht="13.5" thickBot="1">
      <c r="A1" s="215" t="s">
        <v>58</v>
      </c>
      <c r="B1" s="216"/>
      <c r="C1" s="216"/>
      <c r="D1" s="216"/>
      <c r="E1" s="216"/>
      <c r="F1" s="106">
        <v>52</v>
      </c>
      <c r="G1" s="216" t="s">
        <v>86</v>
      </c>
      <c r="H1" s="216"/>
      <c r="I1" s="216"/>
      <c r="J1" s="216"/>
      <c r="K1" s="217"/>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ark'!A50</f>
        <v>9</v>
      </c>
      <c r="F7" s="202"/>
      <c r="G7" s="199" t="str">
        <f>'Samle ark'!J43</f>
        <v>Over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95</v>
      </c>
      <c r="C11" s="186" t="s">
        <v>88</v>
      </c>
      <c r="D11" s="187"/>
      <c r="E11" s="188"/>
      <c r="F11" s="6">
        <v>11.41</v>
      </c>
      <c r="G11" s="17">
        <f>((2.5+E7)*2)*F11</f>
        <v>262.43</v>
      </c>
      <c r="H11" s="20">
        <f>G11*(VLOOKUP(OpdateretÅrstal,Prislistetillæg!$A$5:$C$61,3,FALSE)/VLOOKUP(Produktionsår,Prislistetillæg!$A$5:$C$61,3,FALSE))</f>
        <v>317.89514047413752</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25.23</v>
      </c>
      <c r="G14" s="17">
        <f>F14*(2.5+E7)</f>
        <v>290.14499999999998</v>
      </c>
      <c r="H14" s="20">
        <f>G14*(VLOOKUP(OpdateretÅrstal,Prislistetillæg!$A$5:$C$61,3,FALSE)/VLOOKUP(Produktionsår,Prislistetillæg!$A$5:$C$61,3,FALSE))</f>
        <v>351.46776486251048</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767.26499999999999</v>
      </c>
      <c r="H18" s="21">
        <f>G18*(VLOOKUP(OpdateretÅrstal,Prislistetillæg!$A$5:$C$61,3,FALSE)/VLOOKUP(Produktionsår,Prislistetillæg!$A$5:$C$61,3,FALSE))</f>
        <v>929.42809494299104</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Ark54">
    <tabColor theme="8" tint="-0.249977111117893"/>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8" width="10.5" customWidth="1"/>
    <col min="9" max="9" width="9.5" customWidth="1"/>
    <col min="10" max="11" width="12.125" customWidth="1"/>
  </cols>
  <sheetData>
    <row r="1" spans="1:11" ht="13.5" thickBot="1">
      <c r="A1" s="215" t="s">
        <v>58</v>
      </c>
      <c r="B1" s="216"/>
      <c r="C1" s="216"/>
      <c r="D1" s="216"/>
      <c r="E1" s="216"/>
      <c r="F1" s="106">
        <v>53</v>
      </c>
      <c r="G1" s="216" t="s">
        <v>86</v>
      </c>
      <c r="H1" s="216"/>
      <c r="I1" s="216"/>
      <c r="J1" s="216"/>
      <c r="K1" s="217"/>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ark'!A50</f>
        <v>9</v>
      </c>
      <c r="F7" s="202"/>
      <c r="G7" s="199" t="str">
        <f>'Samle ark'!J43</f>
        <v>Over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96</v>
      </c>
      <c r="C11" s="186" t="s">
        <v>88</v>
      </c>
      <c r="D11" s="187"/>
      <c r="E11" s="188"/>
      <c r="F11" s="6">
        <v>14.24</v>
      </c>
      <c r="G11" s="17">
        <f>((2.5+E7)*2)*F11</f>
        <v>327.52</v>
      </c>
      <c r="H11" s="20">
        <f>G11*(VLOOKUP(OpdateretÅrstal,Prislistetillæg!$A$5:$C$61,3,FALSE)/VLOOKUP(Produktionsår,Prislistetillæg!$A$5:$C$61,3,FALSE))</f>
        <v>396.7420508634284</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8.65</v>
      </c>
      <c r="G14" s="17">
        <f>F14*(2.5+E7)</f>
        <v>99.475000000000009</v>
      </c>
      <c r="H14" s="20">
        <f>G14*(VLOOKUP(OpdateretÅrstal,Prislistetillæg!$A$5:$C$61,3,FALSE)/VLOOKUP(Produktionsår,Prislistetillæg!$A$5:$C$61,3,FALSE))</f>
        <v>120.4992535101354</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641.68499999999995</v>
      </c>
      <c r="H18" s="21">
        <f>G18*(VLOOKUP(OpdateretÅrstal,Prislistetillæg!$A$5:$C$61,3,FALSE)/VLOOKUP(Produktionsår,Prislistetillæg!$A$5:$C$61,3,FALSE))</f>
        <v>777.30649397990669</v>
      </c>
    </row>
    <row r="19" spans="2:8" ht="25.5" customHeight="1"/>
    <row r="20" spans="2:8" ht="25.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Ark55">
    <tabColor theme="8" tint="-0.249977111117893"/>
  </sheetPr>
  <dimension ref="A1:K24"/>
  <sheetViews>
    <sheetView workbookViewId="0">
      <selection activeCell="I18" sqref="I18"/>
    </sheetView>
  </sheetViews>
  <sheetFormatPr defaultRowHeight="12.75"/>
  <cols>
    <col min="3" max="3" width="12.25" customWidth="1"/>
    <col min="5" max="5" width="21.625" customWidth="1"/>
    <col min="6" max="6" width="9.5" bestFit="1" customWidth="1"/>
    <col min="7" max="8" width="10.5" customWidth="1"/>
    <col min="9" max="9" width="9.5" customWidth="1"/>
    <col min="10" max="11" width="12.125" customWidth="1"/>
  </cols>
  <sheetData>
    <row r="1" spans="1:11" ht="13.5" thickBot="1">
      <c r="A1" s="215" t="s">
        <v>58</v>
      </c>
      <c r="B1" s="216"/>
      <c r="C1" s="216"/>
      <c r="D1" s="216"/>
      <c r="E1" s="216"/>
      <c r="F1" s="106">
        <v>54</v>
      </c>
      <c r="G1" s="216" t="s">
        <v>86</v>
      </c>
      <c r="H1" s="216"/>
      <c r="I1" s="216"/>
      <c r="J1" s="216"/>
      <c r="K1" s="217"/>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ark'!A50</f>
        <v>9</v>
      </c>
      <c r="F7" s="202"/>
      <c r="G7" s="199" t="str">
        <f>'Samle ark'!J43</f>
        <v>Over 1500 m</v>
      </c>
      <c r="H7" s="200"/>
    </row>
    <row r="8" spans="1:11" ht="13.5" thickBot="1"/>
    <row r="9" spans="1:11" ht="12.75" customHeight="1">
      <c r="B9" s="126"/>
      <c r="C9" s="196" t="str">
        <f>G1</f>
        <v>Aluprofiler til glasvægge</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5" t="s">
        <v>97</v>
      </c>
      <c r="C11" s="186" t="s">
        <v>88</v>
      </c>
      <c r="D11" s="187"/>
      <c r="E11" s="188"/>
      <c r="F11" s="6">
        <v>17.09</v>
      </c>
      <c r="G11" s="17">
        <f>((2.5+E7)*2)*F11</f>
        <v>393.07</v>
      </c>
      <c r="H11" s="20">
        <f>G11*(VLOOKUP(OpdateretÅrstal,Prislistetillæg!$A$5:$C$61,3,FALSE)/VLOOKUP(Produktionsår,Prislistetillæg!$A$5:$C$61,3,FALSE))</f>
        <v>476.14618323426907</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89</v>
      </c>
      <c r="C13" s="183" t="s">
        <v>71</v>
      </c>
      <c r="D13" s="184"/>
      <c r="E13" s="185"/>
      <c r="F13" s="6">
        <v>7.21</v>
      </c>
      <c r="G13" s="18">
        <f>F13*4</f>
        <v>28.84</v>
      </c>
      <c r="H13" s="20">
        <f>G13*(VLOOKUP(OpdateretÅrstal,Prislistetillæg!$A$5:$C$61,3,FALSE)/VLOOKUP(Produktionsår,Prislistetillæg!$A$5:$C$61,3,FALSE))</f>
        <v>34.935395538902284</v>
      </c>
    </row>
    <row r="14" spans="1:11" ht="12.75" customHeight="1">
      <c r="B14" s="5" t="s">
        <v>72</v>
      </c>
      <c r="C14" s="189" t="s">
        <v>73</v>
      </c>
      <c r="D14" s="189"/>
      <c r="E14" s="189"/>
      <c r="F14" s="6">
        <v>10.3</v>
      </c>
      <c r="G14" s="17">
        <f>F14*(2.5+E7)</f>
        <v>118.45</v>
      </c>
      <c r="H14" s="20">
        <f>G14*(VLOOKUP(OpdateretÅrstal,Prislistetillæg!$A$5:$C$61,3,FALSE)/VLOOKUP(Produktionsår,Prislistetillæg!$A$5:$C$61,3,FALSE))</f>
        <v>143.48466024906296</v>
      </c>
    </row>
    <row r="15" spans="1:11" ht="12.75" customHeight="1">
      <c r="B15" s="5" t="s">
        <v>89</v>
      </c>
      <c r="C15" s="183" t="s">
        <v>74</v>
      </c>
      <c r="D15" s="184"/>
      <c r="E15" s="185"/>
      <c r="F15" s="6">
        <f>F13</f>
        <v>7.21</v>
      </c>
      <c r="G15" s="17">
        <f>F15*2</f>
        <v>14.42</v>
      </c>
      <c r="H15" s="20">
        <f>G15*(VLOOKUP(OpdateretÅrstal,Prislistetillæg!$A$5:$C$61,3,FALSE)/VLOOKUP(Produktionsår,Prislistetillæg!$A$5:$C$61,3,FALSE))</f>
        <v>17.467697769451142</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726.20999999999992</v>
      </c>
      <c r="H18" s="21">
        <f>G18*(VLOOKUP(OpdateretÅrstal,Prislistetillæg!$A$5:$C$61,3,FALSE)/VLOOKUP(Produktionsår,Prislistetillæg!$A$5:$C$61,3,FALSE))</f>
        <v>879.69603308967498</v>
      </c>
    </row>
    <row r="19" spans="2:8" ht="25.5" customHeight="1"/>
    <row r="20" spans="2:8" ht="26.25" customHeight="1"/>
    <row r="21" spans="2:8" ht="12.75" customHeight="1"/>
    <row r="22" spans="2:8" ht="12.75" customHeight="1"/>
    <row r="23" spans="2:8" ht="12.75" customHeight="1"/>
    <row r="24" spans="2:8" ht="13.5" customHeight="1"/>
  </sheetData>
  <mergeCells count="17">
    <mergeCell ref="C9:E9"/>
    <mergeCell ref="A1:E1"/>
    <mergeCell ref="G1:K1"/>
    <mergeCell ref="B6:C7"/>
    <mergeCell ref="D6:D7"/>
    <mergeCell ref="E6:F6"/>
    <mergeCell ref="G6:H6"/>
    <mergeCell ref="E7:F7"/>
    <mergeCell ref="G7:H7"/>
    <mergeCell ref="C15:E15"/>
    <mergeCell ref="C16:E16"/>
    <mergeCell ref="C18:E18"/>
    <mergeCell ref="C10:E10"/>
    <mergeCell ref="C11:E11"/>
    <mergeCell ref="C12:E12"/>
    <mergeCell ref="C13:E13"/>
    <mergeCell ref="C14:E14"/>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Ark56">
    <tabColor rgb="FF00B050"/>
  </sheetPr>
  <dimension ref="A1:K16"/>
  <sheetViews>
    <sheetView workbookViewId="0">
      <selection activeCell="I20" sqref="I20"/>
    </sheetView>
  </sheetViews>
  <sheetFormatPr defaultRowHeight="12.75"/>
  <cols>
    <col min="2" max="2" width="8" customWidth="1"/>
    <col min="3" max="3" width="21.375" customWidth="1"/>
    <col min="4" max="4" width="4.875" customWidth="1"/>
    <col min="5" max="5" width="15" customWidth="1"/>
    <col min="6" max="6" width="9.5" customWidth="1"/>
    <col min="7" max="10" width="10.5" customWidth="1"/>
    <col min="11" max="11" width="12" customWidth="1"/>
  </cols>
  <sheetData>
    <row r="1" spans="1:11" ht="13.5" thickBot="1">
      <c r="A1" s="221" t="s">
        <v>58</v>
      </c>
      <c r="B1" s="222"/>
      <c r="C1" s="222"/>
      <c r="D1" s="222"/>
      <c r="E1" s="222"/>
      <c r="F1" s="77">
        <v>55</v>
      </c>
      <c r="G1" s="222" t="s">
        <v>98</v>
      </c>
      <c r="H1" s="222"/>
      <c r="I1" s="222"/>
      <c r="J1" s="222"/>
      <c r="K1" s="223"/>
    </row>
    <row r="3" spans="1:11">
      <c r="A3" t="s">
        <v>60</v>
      </c>
      <c r="D3" s="7">
        <v>2014</v>
      </c>
      <c r="E3" t="s">
        <v>61</v>
      </c>
    </row>
    <row r="6" spans="1:11">
      <c r="B6" s="224" t="s">
        <v>99</v>
      </c>
      <c r="C6" s="224"/>
      <c r="D6" s="195">
        <v>6</v>
      </c>
      <c r="E6" s="201" t="s">
        <v>63</v>
      </c>
      <c r="F6" s="202"/>
      <c r="G6" s="201" t="s">
        <v>64</v>
      </c>
      <c r="H6" s="202"/>
    </row>
    <row r="7" spans="1:11">
      <c r="B7" s="224"/>
      <c r="C7" s="224"/>
      <c r="D7" s="195"/>
      <c r="E7" s="201">
        <v>2.7</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100</v>
      </c>
      <c r="C11" s="219" t="s">
        <v>101</v>
      </c>
      <c r="D11" s="219"/>
      <c r="E11" s="219"/>
      <c r="F11" s="120">
        <v>34.44</v>
      </c>
      <c r="G11" s="121">
        <f>(2.5+E7)*F11</f>
        <v>179.08799999999999</v>
      </c>
      <c r="H11" s="140">
        <f>G11*(VLOOKUP(OpdateretÅrstal,Prislistetillæg!$A$5:$C$61,3,FALSE)/VLOOKUP(Produktionsår,Prislistetillæg!$A$5:$C$61,3,FALSE))</f>
        <v>216.93863093865923</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179.08799999999999</v>
      </c>
      <c r="H14" s="141">
        <f>G14*(VLOOKUP(OpdateretÅrstal,Prislistetillæg!$A$5:$C$61,3,FALSE)/VLOOKUP(Produktionsår,Prislistetillæg!$A$5:$C$61,3,FALSE))</f>
        <v>216.93863093865923</v>
      </c>
    </row>
    <row r="16" spans="1:11">
      <c r="C16" s="28"/>
      <c r="D16" s="28"/>
      <c r="E16" s="28"/>
    </row>
  </sheetData>
  <mergeCells count="13">
    <mergeCell ref="A1:E1"/>
    <mergeCell ref="G1:K1"/>
    <mergeCell ref="B6:C7"/>
    <mergeCell ref="D6:D7"/>
    <mergeCell ref="E6:F6"/>
    <mergeCell ref="G6:H6"/>
    <mergeCell ref="E7:F7"/>
    <mergeCell ref="G7:H7"/>
    <mergeCell ref="C14:E14"/>
    <mergeCell ref="C10:E10"/>
    <mergeCell ref="C11:E11"/>
    <mergeCell ref="C12:E12"/>
    <mergeCell ref="C9:E9"/>
  </mergeCell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Ark57">
    <tabColor rgb="FF00B050"/>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10" width="10.5" customWidth="1"/>
    <col min="11" max="11" width="12" customWidth="1"/>
  </cols>
  <sheetData>
    <row r="1" spans="1:11" ht="13.5" thickBot="1">
      <c r="A1" s="221" t="s">
        <v>58</v>
      </c>
      <c r="B1" s="222"/>
      <c r="C1" s="222"/>
      <c r="D1" s="222"/>
      <c r="E1" s="222"/>
      <c r="F1" s="77">
        <v>56</v>
      </c>
      <c r="G1" s="222" t="s">
        <v>98</v>
      </c>
      <c r="H1" s="222"/>
      <c r="I1" s="222"/>
      <c r="J1" s="222"/>
      <c r="K1" s="223"/>
    </row>
    <row r="3" spans="1:11">
      <c r="A3" t="s">
        <v>60</v>
      </c>
      <c r="D3" s="7">
        <v>2014</v>
      </c>
      <c r="E3" t="s">
        <v>61</v>
      </c>
    </row>
    <row r="6" spans="1:11">
      <c r="B6" s="224" t="s">
        <v>99</v>
      </c>
      <c r="C6" s="224"/>
      <c r="D6" s="195">
        <v>8</v>
      </c>
      <c r="E6" s="201" t="s">
        <v>63</v>
      </c>
      <c r="F6" s="202"/>
      <c r="G6" s="201" t="s">
        <v>64</v>
      </c>
      <c r="H6" s="202"/>
    </row>
    <row r="7" spans="1:11">
      <c r="B7" s="224"/>
      <c r="C7" s="224"/>
      <c r="D7" s="195"/>
      <c r="E7" s="201">
        <v>2.7</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104</v>
      </c>
      <c r="C11" s="219" t="s">
        <v>101</v>
      </c>
      <c r="D11" s="219"/>
      <c r="E11" s="219"/>
      <c r="F11" s="120">
        <v>39.619999999999997</v>
      </c>
      <c r="G11" s="121">
        <f>(2.5+E7)*F11</f>
        <v>206.024</v>
      </c>
      <c r="H11" s="140">
        <f>G11*(VLOOKUP(OpdateretÅrstal,Prislistetillæg!$A$5:$C$61,3,FALSE)/VLOOKUP(Produktionsår,Prislistetillæg!$A$5:$C$61,3,FALSE))</f>
        <v>249.56761201479904</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206.024</v>
      </c>
      <c r="H14" s="141">
        <f>G14*(VLOOKUP(OpdateretÅrstal,Prislistetillæg!$A$5:$C$61,3,FALSE)/VLOOKUP(Produktionsår,Prislistetillæg!$A$5:$C$61,3,FALSE))</f>
        <v>249.56761201479904</v>
      </c>
    </row>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Ark58">
    <tabColor rgb="FF00B050"/>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0.5" customWidth="1"/>
  </cols>
  <sheetData>
    <row r="1" spans="1:11" ht="13.5" thickBot="1">
      <c r="A1" s="221" t="s">
        <v>58</v>
      </c>
      <c r="B1" s="222"/>
      <c r="C1" s="222"/>
      <c r="D1" s="222"/>
      <c r="E1" s="222"/>
      <c r="F1" s="77">
        <v>57</v>
      </c>
      <c r="G1" s="222" t="s">
        <v>98</v>
      </c>
      <c r="H1" s="222"/>
      <c r="I1" s="222"/>
      <c r="J1" s="222"/>
      <c r="K1" s="223"/>
    </row>
    <row r="3" spans="1:11">
      <c r="A3" t="s">
        <v>60</v>
      </c>
      <c r="D3" s="7">
        <v>2014</v>
      </c>
      <c r="E3" t="s">
        <v>61</v>
      </c>
    </row>
    <row r="6" spans="1:11">
      <c r="B6" s="224" t="s">
        <v>99</v>
      </c>
      <c r="C6" s="224"/>
      <c r="D6" s="195">
        <v>10</v>
      </c>
      <c r="E6" s="201" t="s">
        <v>63</v>
      </c>
      <c r="F6" s="202"/>
      <c r="G6" s="201" t="s">
        <v>64</v>
      </c>
      <c r="H6" s="202"/>
    </row>
    <row r="7" spans="1:11">
      <c r="B7" s="224"/>
      <c r="C7" s="224"/>
      <c r="D7" s="195"/>
      <c r="E7" s="201">
        <v>2.7</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105</v>
      </c>
      <c r="C11" s="219" t="s">
        <v>101</v>
      </c>
      <c r="D11" s="219"/>
      <c r="E11" s="219"/>
      <c r="F11" s="120">
        <v>44.79</v>
      </c>
      <c r="G11" s="121">
        <f>(2.5+E7)*F11</f>
        <v>232.90800000000002</v>
      </c>
      <c r="H11" s="140">
        <f>G11*(VLOOKUP(OpdateretÅrstal,Prislistetillæg!$A$5:$C$61,3,FALSE)/VLOOKUP(Produktionsår,Prislistetillæg!$A$5:$C$61,3,FALSE))</f>
        <v>282.13360277998106</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232.90800000000002</v>
      </c>
      <c r="H14" s="141">
        <f>G14*(VLOOKUP(OpdateretÅrstal,Prislistetillæg!$A$5:$C$61,3,FALSE)/VLOOKUP(Produktionsår,Prislistetillæg!$A$5:$C$61,3,FALSE))</f>
        <v>282.13360277998106</v>
      </c>
    </row>
    <row r="16" spans="1:11" ht="25.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Ark59">
    <tabColor rgb="FF00B050"/>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1" t="s">
        <v>58</v>
      </c>
      <c r="B1" s="222"/>
      <c r="C1" s="222"/>
      <c r="D1" s="222"/>
      <c r="E1" s="222"/>
      <c r="F1" s="77">
        <v>58</v>
      </c>
      <c r="G1" s="222" t="s">
        <v>98</v>
      </c>
      <c r="H1" s="222"/>
      <c r="I1" s="222"/>
      <c r="J1" s="222"/>
      <c r="K1" s="223"/>
    </row>
    <row r="3" spans="1:11">
      <c r="A3" t="s">
        <v>60</v>
      </c>
      <c r="D3" s="7">
        <v>2014</v>
      </c>
      <c r="E3" t="s">
        <v>61</v>
      </c>
    </row>
    <row r="6" spans="1:11">
      <c r="B6" s="224" t="s">
        <v>99</v>
      </c>
      <c r="C6" s="224"/>
      <c r="D6" s="195">
        <v>12</v>
      </c>
      <c r="E6" s="201" t="s">
        <v>63</v>
      </c>
      <c r="F6" s="202"/>
      <c r="G6" s="201" t="s">
        <v>64</v>
      </c>
      <c r="H6" s="202"/>
    </row>
    <row r="7" spans="1:11">
      <c r="B7" s="224"/>
      <c r="C7" s="224"/>
      <c r="D7" s="195"/>
      <c r="E7" s="201">
        <v>2.7</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106</v>
      </c>
      <c r="C11" s="219" t="s">
        <v>101</v>
      </c>
      <c r="D11" s="219"/>
      <c r="E11" s="219"/>
      <c r="F11" s="120">
        <v>49.95</v>
      </c>
      <c r="G11" s="121">
        <f>(2.5+E7)*F11</f>
        <v>259.74</v>
      </c>
      <c r="H11" s="140">
        <f>G11*(VLOOKUP(OpdateretÅrstal,Prislistetillæg!$A$5:$C$61,3,FALSE)/VLOOKUP(Produktionsår,Prislistetillæg!$A$5:$C$61,3,FALSE))</f>
        <v>314.63660323420527</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259.74</v>
      </c>
      <c r="H14" s="141">
        <f>G14*(VLOOKUP(OpdateretÅrstal,Prislistetillæg!$A$5:$C$61,3,FALSE)/VLOOKUP(Produktionsår,Prislistetillæg!$A$5:$C$61,3,FALSE))</f>
        <v>314.63660323420527</v>
      </c>
    </row>
    <row r="16" spans="1:11" ht="24.7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FF000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8" width="10.5" bestFit="1" customWidth="1"/>
    <col min="9" max="9" width="9.5" bestFit="1" customWidth="1"/>
    <col min="10" max="11" width="12.125" bestFit="1" customWidth="1"/>
  </cols>
  <sheetData>
    <row r="1" spans="1:11" ht="13.5" thickBot="1">
      <c r="A1" s="191" t="s">
        <v>58</v>
      </c>
      <c r="B1" s="192"/>
      <c r="C1" s="192"/>
      <c r="D1" s="192"/>
      <c r="E1" s="192"/>
      <c r="F1" s="76">
        <v>5</v>
      </c>
      <c r="G1" s="192" t="s">
        <v>59</v>
      </c>
      <c r="H1" s="192"/>
      <c r="I1" s="192"/>
      <c r="J1" s="192"/>
      <c r="K1" s="193"/>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ark'!A47</f>
        <v>4.5</v>
      </c>
      <c r="F7" s="202"/>
      <c r="G7" s="199" t="str">
        <f>'Samle ark'!D43</f>
        <v>T.o.m. 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78</v>
      </c>
      <c r="C11" s="186" t="s">
        <v>67</v>
      </c>
      <c r="D11" s="187"/>
      <c r="E11" s="188"/>
      <c r="F11" s="6">
        <v>20.420000000000002</v>
      </c>
      <c r="G11" s="17">
        <f>((2.5+E7)*2)*F11</f>
        <v>285.88</v>
      </c>
      <c r="H11" s="20">
        <f>G11*(VLOOKUP(OpdateretÅrstal,Prislistetillæg!$A$5:$C$61,3,FALSE)/VLOOKUP(Produktionsår,Prislistetillæg!$A$5:$C$61,3,FALSE))</f>
        <v>346.30134801183721</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18.95</v>
      </c>
      <c r="G14" s="17">
        <f>F14*(2.5+E7)</f>
        <v>132.65</v>
      </c>
      <c r="H14" s="20">
        <f>G14*(VLOOKUP(OpdateretÅrstal,Prislistetillæg!$A$5:$C$61,3,FALSE)/VLOOKUP(Produktionsår,Prislistetillæg!$A$5:$C$61,3,FALSE))</f>
        <v>160.68586054907726</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638.86</v>
      </c>
      <c r="H18" s="21">
        <f>G18*(VLOOKUP(OpdateretÅrstal,Prislistetillæg!$A$5:$C$61,3,FALSE)/VLOOKUP(Produktionsår,Prislistetillæg!$A$5:$C$61,3,FALSE))</f>
        <v>773.88442420191097</v>
      </c>
    </row>
    <row r="19" spans="2:8" ht="25.5" customHeight="1"/>
    <row r="20" spans="2:8" ht="26.25" customHeight="1"/>
  </sheetData>
  <mergeCells count="17">
    <mergeCell ref="C14:E14"/>
    <mergeCell ref="C15:E15"/>
    <mergeCell ref="C16:E16"/>
    <mergeCell ref="C18:E18"/>
    <mergeCell ref="C9:E9"/>
    <mergeCell ref="C10:E10"/>
    <mergeCell ref="C11:E11"/>
    <mergeCell ref="C12:E12"/>
    <mergeCell ref="C13:E13"/>
    <mergeCell ref="A1:E1"/>
    <mergeCell ref="G1:K1"/>
    <mergeCell ref="B6:C7"/>
    <mergeCell ref="D6:D7"/>
    <mergeCell ref="G7:H7"/>
    <mergeCell ref="G6:H6"/>
    <mergeCell ref="E7:F7"/>
    <mergeCell ref="E6:F6"/>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Ark60">
    <tabColor rgb="FF00B050"/>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1" t="s">
        <v>58</v>
      </c>
      <c r="B1" s="222"/>
      <c r="C1" s="222"/>
      <c r="D1" s="222"/>
      <c r="E1" s="222"/>
      <c r="F1" s="77">
        <v>59</v>
      </c>
      <c r="G1" s="222" t="s">
        <v>98</v>
      </c>
      <c r="H1" s="222"/>
      <c r="I1" s="222"/>
      <c r="J1" s="222"/>
      <c r="K1" s="223"/>
    </row>
    <row r="3" spans="1:11">
      <c r="A3" t="s">
        <v>60</v>
      </c>
      <c r="D3" s="7">
        <v>2014</v>
      </c>
      <c r="E3" t="s">
        <v>61</v>
      </c>
    </row>
    <row r="6" spans="1:11">
      <c r="B6" s="224" t="s">
        <v>99</v>
      </c>
      <c r="C6" s="224"/>
      <c r="D6" s="195">
        <v>6</v>
      </c>
      <c r="E6" s="201" t="s">
        <v>63</v>
      </c>
      <c r="F6" s="202"/>
      <c r="G6" s="201" t="s">
        <v>64</v>
      </c>
      <c r="H6" s="202"/>
    </row>
    <row r="7" spans="1:11">
      <c r="B7" s="224"/>
      <c r="C7" s="224"/>
      <c r="D7" s="195"/>
      <c r="E7" s="201">
        <v>4.5</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100</v>
      </c>
      <c r="C11" s="219" t="s">
        <v>101</v>
      </c>
      <c r="D11" s="219"/>
      <c r="E11" s="219"/>
      <c r="F11" s="120">
        <v>34.44</v>
      </c>
      <c r="G11" s="121">
        <f>(2.5+E7)*F11</f>
        <v>241.07999999999998</v>
      </c>
      <c r="H11" s="140">
        <f>G11*(VLOOKUP(OpdateretÅrstal,Prislistetillæg!$A$5:$C$61,3,FALSE)/VLOOKUP(Produktionsår,Prislistetillæg!$A$5:$C$61,3,FALSE))</f>
        <v>292.03277241742586</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241.07999999999998</v>
      </c>
      <c r="H14" s="141">
        <f>G14*(VLOOKUP(OpdateretÅrstal,Prislistetillæg!$A$5:$C$61,3,FALSE)/VLOOKUP(Produktionsår,Prislistetillæg!$A$5:$C$61,3,FALSE))</f>
        <v>292.03277241742586</v>
      </c>
    </row>
    <row r="15" spans="1:11" ht="25.5" customHeight="1"/>
    <row r="16" spans="1:11" ht="26.2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Ark61">
    <tabColor rgb="FF00B050"/>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9" width="10.5" customWidth="1"/>
    <col min="10" max="10" width="12.125" customWidth="1"/>
    <col min="11" max="11" width="12" customWidth="1"/>
  </cols>
  <sheetData>
    <row r="1" spans="1:11" ht="13.5" thickBot="1">
      <c r="A1" s="221" t="s">
        <v>58</v>
      </c>
      <c r="B1" s="222"/>
      <c r="C1" s="222"/>
      <c r="D1" s="222"/>
      <c r="E1" s="222"/>
      <c r="F1" s="77">
        <v>60</v>
      </c>
      <c r="G1" s="222" t="s">
        <v>98</v>
      </c>
      <c r="H1" s="222"/>
      <c r="I1" s="222"/>
      <c r="J1" s="222"/>
      <c r="K1" s="223"/>
    </row>
    <row r="3" spans="1:11">
      <c r="A3" t="s">
        <v>60</v>
      </c>
      <c r="D3" s="7">
        <v>2014</v>
      </c>
      <c r="E3" t="s">
        <v>61</v>
      </c>
    </row>
    <row r="6" spans="1:11">
      <c r="B6" s="224" t="s">
        <v>99</v>
      </c>
      <c r="C6" s="224"/>
      <c r="D6" s="195">
        <v>8</v>
      </c>
      <c r="E6" s="201" t="s">
        <v>63</v>
      </c>
      <c r="F6" s="202"/>
      <c r="G6" s="201" t="s">
        <v>64</v>
      </c>
      <c r="H6" s="202"/>
    </row>
    <row r="7" spans="1:11">
      <c r="B7" s="224"/>
      <c r="C7" s="224"/>
      <c r="D7" s="195"/>
      <c r="E7" s="201">
        <v>4.5</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104</v>
      </c>
      <c r="C11" s="219" t="s">
        <v>101</v>
      </c>
      <c r="D11" s="219"/>
      <c r="E11" s="219"/>
      <c r="F11" s="120">
        <v>39.619999999999997</v>
      </c>
      <c r="G11" s="121">
        <f>(2.5+E7)*F11</f>
        <v>277.33999999999997</v>
      </c>
      <c r="H11" s="140">
        <f>G11*(VLOOKUP(OpdateretÅrstal,Prislistetillæg!$A$5:$C$61,3,FALSE)/VLOOKUP(Produktionsår,Prislistetillæg!$A$5:$C$61,3,FALSE))</f>
        <v>335.9564007891525</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277.33999999999997</v>
      </c>
      <c r="H14" s="141">
        <f>G14*(VLOOKUP(OpdateretÅrstal,Prislistetillæg!$A$5:$C$61,3,FALSE)/VLOOKUP(Produktionsår,Prislistetillæg!$A$5:$C$61,3,FALSE))</f>
        <v>335.9564007891525</v>
      </c>
    </row>
    <row r="15" spans="1:11" ht="25.5" customHeight="1"/>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Ark62">
    <tabColor rgb="FF00B050"/>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9" width="10.5" customWidth="1"/>
    <col min="10" max="10" width="12.125" customWidth="1"/>
    <col min="11" max="11" width="12" customWidth="1"/>
  </cols>
  <sheetData>
    <row r="1" spans="1:11" ht="13.5" thickBot="1">
      <c r="A1" s="221" t="s">
        <v>58</v>
      </c>
      <c r="B1" s="222"/>
      <c r="C1" s="222"/>
      <c r="D1" s="222"/>
      <c r="E1" s="222"/>
      <c r="F1" s="77">
        <v>61</v>
      </c>
      <c r="G1" s="222" t="s">
        <v>98</v>
      </c>
      <c r="H1" s="222"/>
      <c r="I1" s="222"/>
      <c r="J1" s="222"/>
      <c r="K1" s="223"/>
    </row>
    <row r="3" spans="1:11">
      <c r="A3" t="s">
        <v>60</v>
      </c>
      <c r="D3" s="7">
        <v>2014</v>
      </c>
      <c r="E3" t="s">
        <v>61</v>
      </c>
    </row>
    <row r="6" spans="1:11">
      <c r="B6" s="224" t="s">
        <v>99</v>
      </c>
      <c r="C6" s="224"/>
      <c r="D6" s="195">
        <v>10</v>
      </c>
      <c r="E6" s="201" t="s">
        <v>63</v>
      </c>
      <c r="F6" s="202"/>
      <c r="G6" s="201" t="s">
        <v>64</v>
      </c>
      <c r="H6" s="202"/>
    </row>
    <row r="7" spans="1:11">
      <c r="B7" s="224"/>
      <c r="C7" s="224"/>
      <c r="D7" s="195"/>
      <c r="E7" s="201">
        <v>4.5</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105</v>
      </c>
      <c r="C11" s="219" t="s">
        <v>101</v>
      </c>
      <c r="D11" s="219"/>
      <c r="E11" s="219"/>
      <c r="F11" s="120">
        <v>44.79</v>
      </c>
      <c r="G11" s="121">
        <f>(2.5+E7)*F11</f>
        <v>313.52999999999997</v>
      </c>
      <c r="H11" s="140">
        <f>G11*(VLOOKUP(OpdateretÅrstal,Prislistetillæg!$A$5:$C$61,3,FALSE)/VLOOKUP(Produktionsår,Prislistetillæg!$A$5:$C$61,3,FALSE))</f>
        <v>379.79523451151289</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313.52999999999997</v>
      </c>
      <c r="H14" s="141">
        <f>G14*(VLOOKUP(OpdateretÅrstal,Prislistetillæg!$A$5:$C$61,3,FALSE)/VLOOKUP(Produktionsår,Prislistetillæg!$A$5:$C$61,3,FALSE))</f>
        <v>379.79523451151289</v>
      </c>
    </row>
    <row r="15" spans="1:11" ht="25.5" customHeight="1"/>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Ark63">
    <tabColor rgb="FF00B050"/>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1" t="s">
        <v>58</v>
      </c>
      <c r="B1" s="222"/>
      <c r="C1" s="222"/>
      <c r="D1" s="222"/>
      <c r="E1" s="222"/>
      <c r="F1" s="77">
        <v>62</v>
      </c>
      <c r="G1" s="222" t="s">
        <v>98</v>
      </c>
      <c r="H1" s="222"/>
      <c r="I1" s="222"/>
      <c r="J1" s="222"/>
      <c r="K1" s="223"/>
    </row>
    <row r="3" spans="1:11">
      <c r="A3" t="s">
        <v>60</v>
      </c>
      <c r="D3" s="7">
        <v>2014</v>
      </c>
      <c r="E3" t="s">
        <v>61</v>
      </c>
    </row>
    <row r="6" spans="1:11">
      <c r="B6" s="224" t="s">
        <v>99</v>
      </c>
      <c r="C6" s="224"/>
      <c r="D6" s="195">
        <v>12</v>
      </c>
      <c r="E6" s="201" t="s">
        <v>63</v>
      </c>
      <c r="F6" s="202"/>
      <c r="G6" s="201" t="s">
        <v>64</v>
      </c>
      <c r="H6" s="202"/>
    </row>
    <row r="7" spans="1:11">
      <c r="B7" s="224"/>
      <c r="C7" s="224"/>
      <c r="D7" s="195"/>
      <c r="E7" s="201">
        <v>4.5</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106</v>
      </c>
      <c r="C11" s="219" t="s">
        <v>101</v>
      </c>
      <c r="D11" s="219"/>
      <c r="E11" s="219"/>
      <c r="F11" s="120">
        <v>49.95</v>
      </c>
      <c r="G11" s="121">
        <f>(2.5+E7)*F11</f>
        <v>349.65000000000003</v>
      </c>
      <c r="H11" s="140">
        <f>G11*(VLOOKUP(OpdateretÅrstal,Prislistetillæg!$A$5:$C$61,3,FALSE)/VLOOKUP(Produktionsår,Prislistetillæg!$A$5:$C$61,3,FALSE))</f>
        <v>423.54927358450709</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349.65000000000003</v>
      </c>
      <c r="H14" s="141">
        <f>G14*(VLOOKUP(OpdateretÅrstal,Prislistetillæg!$A$5:$C$61,3,FALSE)/VLOOKUP(Produktionsår,Prislistetillæg!$A$5:$C$61,3,FALSE))</f>
        <v>423.54927358450709</v>
      </c>
    </row>
    <row r="15" spans="1:11" ht="25.5" customHeight="1"/>
    <row r="16" spans="1:11" ht="25.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Ark64">
    <tabColor rgb="FF00B050"/>
  </sheetPr>
  <dimension ref="A1:K20"/>
  <sheetViews>
    <sheetView workbookViewId="0">
      <selection sqref="A1:E1"/>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1" t="s">
        <v>58</v>
      </c>
      <c r="B1" s="222"/>
      <c r="C1" s="222"/>
      <c r="D1" s="222"/>
      <c r="E1" s="222"/>
      <c r="F1" s="77">
        <v>63</v>
      </c>
      <c r="G1" s="222" t="s">
        <v>98</v>
      </c>
      <c r="H1" s="222"/>
      <c r="I1" s="222"/>
      <c r="J1" s="222"/>
      <c r="K1" s="223"/>
    </row>
    <row r="3" spans="1:11">
      <c r="A3" t="s">
        <v>60</v>
      </c>
      <c r="D3" s="7">
        <v>2014</v>
      </c>
      <c r="E3" t="s">
        <v>61</v>
      </c>
    </row>
    <row r="6" spans="1:11">
      <c r="B6" s="224" t="s">
        <v>99</v>
      </c>
      <c r="C6" s="224"/>
      <c r="D6" s="195">
        <v>6</v>
      </c>
      <c r="E6" s="201" t="s">
        <v>63</v>
      </c>
      <c r="F6" s="202"/>
      <c r="G6" s="201" t="s">
        <v>64</v>
      </c>
      <c r="H6" s="202"/>
    </row>
    <row r="7" spans="1:11">
      <c r="B7" s="224"/>
      <c r="C7" s="224"/>
      <c r="D7" s="195"/>
      <c r="E7" s="201">
        <v>9</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100</v>
      </c>
      <c r="C11" s="219" t="s">
        <v>101</v>
      </c>
      <c r="D11" s="219"/>
      <c r="E11" s="219"/>
      <c r="F11" s="120">
        <v>34.44</v>
      </c>
      <c r="G11" s="121">
        <f>(2.5+E7)*F11</f>
        <v>396.05999999999995</v>
      </c>
      <c r="H11" s="140">
        <f>G11*(VLOOKUP(OpdateretÅrstal,Prislistetillæg!$A$5:$C$61,3,FALSE)/VLOOKUP(Produktionsår,Prislistetillæg!$A$5:$C$61,3,FALSE))</f>
        <v>479.76812611434246</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396.05999999999995</v>
      </c>
      <c r="H14" s="141">
        <f>G14*(VLOOKUP(OpdateretÅrstal,Prislistetillæg!$A$5:$C$61,3,FALSE)/VLOOKUP(Produktionsår,Prislistetillæg!$A$5:$C$61,3,FALSE))</f>
        <v>479.76812611434246</v>
      </c>
    </row>
    <row r="15" spans="1:11" ht="25.5" customHeight="1"/>
    <row r="16" spans="1:11" ht="26.25" customHeight="1">
      <c r="C16" s="225"/>
      <c r="D16" s="225"/>
      <c r="E16" s="225"/>
    </row>
    <row r="17" ht="12.75" customHeight="1"/>
    <row r="18" ht="12.75" customHeight="1"/>
    <row r="19" ht="12.75" customHeight="1"/>
    <row r="20" ht="13.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Ark65">
    <tabColor rgb="FF00B050"/>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9" width="10.5" customWidth="1"/>
    <col min="10" max="10" width="12.125" customWidth="1"/>
    <col min="11" max="11" width="12" customWidth="1"/>
  </cols>
  <sheetData>
    <row r="1" spans="1:11" ht="13.5" thickBot="1">
      <c r="A1" s="221" t="s">
        <v>58</v>
      </c>
      <c r="B1" s="222"/>
      <c r="C1" s="222"/>
      <c r="D1" s="222"/>
      <c r="E1" s="222"/>
      <c r="F1" s="77">
        <v>64</v>
      </c>
      <c r="G1" s="222" t="s">
        <v>98</v>
      </c>
      <c r="H1" s="222"/>
      <c r="I1" s="222"/>
      <c r="J1" s="222"/>
      <c r="K1" s="223"/>
    </row>
    <row r="3" spans="1:11">
      <c r="A3" t="s">
        <v>60</v>
      </c>
      <c r="D3" s="7">
        <v>2014</v>
      </c>
      <c r="E3" t="s">
        <v>61</v>
      </c>
    </row>
    <row r="6" spans="1:11">
      <c r="B6" s="224" t="s">
        <v>99</v>
      </c>
      <c r="C6" s="224"/>
      <c r="D6" s="195">
        <v>8</v>
      </c>
      <c r="E6" s="201" t="s">
        <v>63</v>
      </c>
      <c r="F6" s="202"/>
      <c r="G6" s="201" t="s">
        <v>64</v>
      </c>
      <c r="H6" s="202"/>
    </row>
    <row r="7" spans="1:11">
      <c r="B7" s="224"/>
      <c r="C7" s="224"/>
      <c r="D7" s="195"/>
      <c r="E7" s="201">
        <v>9</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104</v>
      </c>
      <c r="C11" s="219" t="s">
        <v>101</v>
      </c>
      <c r="D11" s="219"/>
      <c r="E11" s="219"/>
      <c r="F11" s="120">
        <v>39.619999999999997</v>
      </c>
      <c r="G11" s="121">
        <f>(2.5+E7)*F11</f>
        <v>455.63</v>
      </c>
      <c r="H11" s="140">
        <f>G11*(VLOOKUP(OpdateretÅrstal,Prislistetillæg!$A$5:$C$61,3,FALSE)/VLOOKUP(Produktionsår,Prislistetillæg!$A$5:$C$61,3,FALSE))</f>
        <v>551.9283727250363</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455.63</v>
      </c>
      <c r="H14" s="141">
        <f>G14*(VLOOKUP(OpdateretÅrstal,Prislistetillæg!$A$5:$C$61,3,FALSE)/VLOOKUP(Produktionsår,Prislistetillæg!$A$5:$C$61,3,FALSE))</f>
        <v>551.9283727250363</v>
      </c>
    </row>
    <row r="15" spans="1:11" ht="25.5" customHeight="1"/>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Ark66">
    <tabColor rgb="FF00B050"/>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1" t="s">
        <v>58</v>
      </c>
      <c r="B1" s="222"/>
      <c r="C1" s="222"/>
      <c r="D1" s="222"/>
      <c r="E1" s="222"/>
      <c r="F1" s="77">
        <v>65</v>
      </c>
      <c r="G1" s="222" t="s">
        <v>98</v>
      </c>
      <c r="H1" s="222"/>
      <c r="I1" s="222"/>
      <c r="J1" s="222"/>
      <c r="K1" s="223"/>
    </row>
    <row r="3" spans="1:11">
      <c r="A3" t="s">
        <v>60</v>
      </c>
      <c r="D3" s="7">
        <v>2014</v>
      </c>
      <c r="E3" t="s">
        <v>61</v>
      </c>
    </row>
    <row r="6" spans="1:11">
      <c r="B6" s="224" t="s">
        <v>99</v>
      </c>
      <c r="C6" s="224"/>
      <c r="D6" s="195">
        <v>10</v>
      </c>
      <c r="E6" s="201" t="s">
        <v>63</v>
      </c>
      <c r="F6" s="202"/>
      <c r="G6" s="201" t="s">
        <v>64</v>
      </c>
      <c r="H6" s="202"/>
    </row>
    <row r="7" spans="1:11">
      <c r="B7" s="224"/>
      <c r="C7" s="224"/>
      <c r="D7" s="195"/>
      <c r="E7" s="201">
        <v>9</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105</v>
      </c>
      <c r="C11" s="219" t="s">
        <v>101</v>
      </c>
      <c r="D11" s="219"/>
      <c r="E11" s="219"/>
      <c r="F11" s="120">
        <v>44.79</v>
      </c>
      <c r="G11" s="121">
        <f>(2.5+E7)*F11</f>
        <v>515.08500000000004</v>
      </c>
      <c r="H11" s="140">
        <f>G11*(VLOOKUP(OpdateretÅrstal,Prislistetillæg!$A$5:$C$61,3,FALSE)/VLOOKUP(Produktionsår,Prislistetillæg!$A$5:$C$61,3,FALSE))</f>
        <v>623.94931384034271</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515.08500000000004</v>
      </c>
      <c r="H14" s="141">
        <f>G14*(VLOOKUP(OpdateretÅrstal,Prislistetillæg!$A$5:$C$61,3,FALSE)/VLOOKUP(Produktionsår,Prislistetillæg!$A$5:$C$61,3,FALSE))</f>
        <v>623.94931384034271</v>
      </c>
    </row>
    <row r="15" spans="1:11" ht="25.5" customHeight="1"/>
    <row r="16" spans="1:11" ht="25.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Ark67">
    <tabColor rgb="FF00B050"/>
  </sheetPr>
  <dimension ref="A1:K20"/>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1" t="s">
        <v>58</v>
      </c>
      <c r="B1" s="222"/>
      <c r="C1" s="222"/>
      <c r="D1" s="222"/>
      <c r="E1" s="222"/>
      <c r="F1" s="77">
        <v>66</v>
      </c>
      <c r="G1" s="222" t="s">
        <v>98</v>
      </c>
      <c r="H1" s="222"/>
      <c r="I1" s="222"/>
      <c r="J1" s="222"/>
      <c r="K1" s="223"/>
    </row>
    <row r="3" spans="1:11">
      <c r="A3" t="s">
        <v>60</v>
      </c>
      <c r="D3" s="7">
        <v>2014</v>
      </c>
      <c r="E3" t="s">
        <v>61</v>
      </c>
    </row>
    <row r="6" spans="1:11">
      <c r="B6" s="224" t="s">
        <v>99</v>
      </c>
      <c r="C6" s="224"/>
      <c r="D6" s="195">
        <v>12</v>
      </c>
      <c r="E6" s="201" t="s">
        <v>63</v>
      </c>
      <c r="F6" s="202"/>
      <c r="G6" s="201" t="s">
        <v>64</v>
      </c>
      <c r="H6" s="202"/>
    </row>
    <row r="7" spans="1:11">
      <c r="B7" s="224"/>
      <c r="C7" s="224"/>
      <c r="D7" s="195"/>
      <c r="E7" s="201">
        <v>9</v>
      </c>
      <c r="F7" s="202"/>
      <c r="G7" s="199" t="str">
        <f>'Samle ark'!D73</f>
        <v>T.o.m. 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106</v>
      </c>
      <c r="C11" s="219" t="s">
        <v>101</v>
      </c>
      <c r="D11" s="219"/>
      <c r="E11" s="219"/>
      <c r="F11" s="120">
        <v>49.95</v>
      </c>
      <c r="G11" s="121">
        <f>(2.5+E7)*F11</f>
        <v>574.42500000000007</v>
      </c>
      <c r="H11" s="140">
        <f>G11*(VLOOKUP(OpdateretÅrstal,Prislistetillæg!$A$5:$C$61,3,FALSE)/VLOOKUP(Produktionsår,Prislistetillæg!$A$5:$C$61,3,FALSE))</f>
        <v>695.83094946026165</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574.42500000000007</v>
      </c>
      <c r="H14" s="141">
        <f>G14*(VLOOKUP(OpdateretÅrstal,Prislistetillæg!$A$5:$C$61,3,FALSE)/VLOOKUP(Produktionsår,Prislistetillæg!$A$5:$C$61,3,FALSE))</f>
        <v>695.83094946026165</v>
      </c>
    </row>
    <row r="15" spans="1:11" ht="25.5" customHeight="1"/>
    <row r="16" spans="1:11" ht="26.25" customHeight="1">
      <c r="C16" s="225"/>
      <c r="D16" s="225"/>
      <c r="E16" s="225"/>
    </row>
    <row r="17" ht="12.75" customHeight="1"/>
    <row r="18" ht="12.75" customHeight="1"/>
    <row r="19" ht="12.75" customHeight="1"/>
    <row r="20" ht="13.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Ark68">
    <tabColor theme="2" tint="-0.249977111117893"/>
  </sheetPr>
  <dimension ref="A1:K16"/>
  <sheetViews>
    <sheetView workbookViewId="0">
      <selection activeCell="I20" sqref="I20"/>
    </sheetView>
  </sheetViews>
  <sheetFormatPr defaultRowHeight="12.75"/>
  <cols>
    <col min="2" max="2" width="8" customWidth="1"/>
    <col min="3" max="3" width="21.375" customWidth="1"/>
    <col min="4" max="4" width="4.875" customWidth="1"/>
    <col min="5" max="5" width="15" customWidth="1"/>
    <col min="6" max="6" width="9.5" customWidth="1"/>
    <col min="7" max="10" width="10.5" customWidth="1"/>
    <col min="11" max="11" width="12" customWidth="1"/>
  </cols>
  <sheetData>
    <row r="1" spans="1:11" ht="13.5" thickBot="1">
      <c r="A1" s="226" t="s">
        <v>58</v>
      </c>
      <c r="B1" s="227"/>
      <c r="C1" s="227"/>
      <c r="D1" s="227"/>
      <c r="E1" s="227"/>
      <c r="F1" s="97">
        <v>67</v>
      </c>
      <c r="G1" s="227" t="s">
        <v>98</v>
      </c>
      <c r="H1" s="227"/>
      <c r="I1" s="227"/>
      <c r="J1" s="227"/>
      <c r="K1" s="228"/>
    </row>
    <row r="3" spans="1:11">
      <c r="A3" t="s">
        <v>60</v>
      </c>
      <c r="D3" s="7">
        <v>2014</v>
      </c>
      <c r="E3" t="s">
        <v>61</v>
      </c>
    </row>
    <row r="6" spans="1:11">
      <c r="B6" s="224" t="s">
        <v>99</v>
      </c>
      <c r="C6" s="224"/>
      <c r="D6" s="195">
        <v>6</v>
      </c>
      <c r="E6" s="201" t="s">
        <v>63</v>
      </c>
      <c r="F6" s="202"/>
      <c r="G6" s="201" t="s">
        <v>64</v>
      </c>
      <c r="H6" s="202"/>
    </row>
    <row r="7" spans="1:11">
      <c r="B7" s="224"/>
      <c r="C7" s="224"/>
      <c r="D7" s="195"/>
      <c r="E7" s="201">
        <v>2.7</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107</v>
      </c>
      <c r="C11" s="219" t="s">
        <v>101</v>
      </c>
      <c r="D11" s="219"/>
      <c r="E11" s="219"/>
      <c r="F11" s="120">
        <v>30.11</v>
      </c>
      <c r="G11" s="121">
        <f>(2.5+E7)*F11</f>
        <v>156.572</v>
      </c>
      <c r="H11" s="140">
        <f>G11*(VLOOKUP(OpdateretÅrstal,Prislistetillæg!$A$5:$C$61,3,FALSE)/VLOOKUP(Produktionsår,Prislistetillæg!$A$5:$C$61,3,FALSE))</f>
        <v>189.66382629393235</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156.572</v>
      </c>
      <c r="H14" s="141">
        <f>G14*(VLOOKUP(OpdateretÅrstal,Prislistetillæg!$A$5:$C$61,3,FALSE)/VLOOKUP(Produktionsår,Prislistetillæg!$A$5:$C$61,3,FALSE))</f>
        <v>189.66382629393235</v>
      </c>
    </row>
    <row r="16" spans="1:1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Ark69">
    <tabColor theme="2" tint="-0.249977111117893"/>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10" width="10.5" customWidth="1"/>
    <col min="11" max="11" width="12" customWidth="1"/>
  </cols>
  <sheetData>
    <row r="1" spans="1:11" ht="13.5" thickBot="1">
      <c r="A1" s="226" t="s">
        <v>58</v>
      </c>
      <c r="B1" s="227"/>
      <c r="C1" s="227"/>
      <c r="D1" s="227"/>
      <c r="E1" s="227"/>
      <c r="F1" s="97">
        <v>68</v>
      </c>
      <c r="G1" s="227" t="s">
        <v>98</v>
      </c>
      <c r="H1" s="227"/>
      <c r="I1" s="227"/>
      <c r="J1" s="227"/>
      <c r="K1" s="228"/>
    </row>
    <row r="3" spans="1:11">
      <c r="A3" t="s">
        <v>60</v>
      </c>
      <c r="D3" s="7">
        <v>2014</v>
      </c>
      <c r="E3" t="s">
        <v>61</v>
      </c>
    </row>
    <row r="6" spans="1:11">
      <c r="B6" s="224" t="s">
        <v>99</v>
      </c>
      <c r="C6" s="224"/>
      <c r="D6" s="195">
        <v>8</v>
      </c>
      <c r="E6" s="201" t="s">
        <v>63</v>
      </c>
      <c r="F6" s="202"/>
      <c r="G6" s="201" t="s">
        <v>64</v>
      </c>
      <c r="H6" s="202"/>
    </row>
    <row r="7" spans="1:11">
      <c r="B7" s="224"/>
      <c r="C7" s="224"/>
      <c r="D7" s="195"/>
      <c r="E7" s="201">
        <v>2.7</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108</v>
      </c>
      <c r="C11" s="219" t="s">
        <v>101</v>
      </c>
      <c r="D11" s="219"/>
      <c r="E11" s="219"/>
      <c r="F11" s="120">
        <v>34.619999999999997</v>
      </c>
      <c r="G11" s="121">
        <f>(2.5+E7)*F11</f>
        <v>180.024</v>
      </c>
      <c r="H11" s="140">
        <f>G11*(VLOOKUP(OpdateretÅrstal,Prislistetillæg!$A$5:$C$61,3,FALSE)/VLOOKUP(Produktionsår,Prislistetillæg!$A$5:$C$61,3,FALSE))</f>
        <v>218.07245653589962</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180.024</v>
      </c>
      <c r="H14" s="141">
        <f>G14*(VLOOKUP(OpdateretÅrstal,Prislistetillæg!$A$5:$C$61,3,FALSE)/VLOOKUP(Produktionsår,Prislistetillæg!$A$5:$C$61,3,FALSE))</f>
        <v>218.07245653589962</v>
      </c>
    </row>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FF000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9" width="10.5" bestFit="1" customWidth="1"/>
    <col min="10" max="10" width="12.125" bestFit="1" customWidth="1"/>
    <col min="11" max="11" width="12" bestFit="1" customWidth="1"/>
  </cols>
  <sheetData>
    <row r="1" spans="1:11" ht="13.5" thickBot="1">
      <c r="A1" s="191" t="s">
        <v>58</v>
      </c>
      <c r="B1" s="192"/>
      <c r="C1" s="192"/>
      <c r="D1" s="192"/>
      <c r="E1" s="192"/>
      <c r="F1" s="76">
        <v>6</v>
      </c>
      <c r="G1" s="192" t="s">
        <v>59</v>
      </c>
      <c r="H1" s="192"/>
      <c r="I1" s="192"/>
      <c r="J1" s="192"/>
      <c r="K1" s="193"/>
    </row>
    <row r="3" spans="1:11">
      <c r="A3" t="s">
        <v>60</v>
      </c>
      <c r="D3" s="7">
        <v>2014</v>
      </c>
      <c r="E3" t="s">
        <v>61</v>
      </c>
    </row>
    <row r="6" spans="1:11">
      <c r="B6" s="194" t="s">
        <v>62</v>
      </c>
      <c r="C6" s="194"/>
      <c r="D6" s="195">
        <f>'Samle ark'!B46</f>
        <v>270</v>
      </c>
      <c r="E6" s="201" t="s">
        <v>63</v>
      </c>
      <c r="F6" s="202"/>
      <c r="G6" s="201" t="s">
        <v>64</v>
      </c>
      <c r="H6" s="202"/>
    </row>
    <row r="7" spans="1:11">
      <c r="B7" s="194"/>
      <c r="C7" s="194"/>
      <c r="D7" s="195"/>
      <c r="E7" s="201">
        <f>'Samle ark'!A47</f>
        <v>4.5</v>
      </c>
      <c r="F7" s="202"/>
      <c r="G7" s="199" t="str">
        <f>'Samle ark'!D43</f>
        <v>T.o.m. 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79</v>
      </c>
      <c r="C11" s="186" t="s">
        <v>67</v>
      </c>
      <c r="D11" s="187"/>
      <c r="E11" s="188"/>
      <c r="F11" s="6">
        <v>24.48</v>
      </c>
      <c r="G11" s="17">
        <f>((2.5+E7)*2)*F11</f>
        <v>342.72</v>
      </c>
      <c r="H11" s="20">
        <f>G11*(VLOOKUP(OpdateretÅrstal,Prislistetillæg!$A$5:$C$61,3,FALSE)/VLOOKUP(Produktionsår,Prislistetillæg!$A$5:$C$61,3,FALSE))</f>
        <v>415.15460329724658</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22.09</v>
      </c>
      <c r="G14" s="17">
        <f>F14*(2.5+E7)</f>
        <v>154.63</v>
      </c>
      <c r="H14" s="20">
        <f>G14*(VLOOKUP(OpdateretÅrstal,Prislistetillæg!$A$5:$C$61,3,FALSE)/VLOOKUP(Produktionsår,Prislistetillæg!$A$5:$C$61,3,FALSE))</f>
        <v>187.3113804500853</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56.279999999999994</v>
      </c>
      <c r="H16" s="20">
        <f>G16*(VLOOKUP(OpdateretÅrstal,Prislistetillæg!$A$5:$C$61,3,FALSE)/VLOOKUP(Produktionsår,Prislistetillæg!$A$5:$C$61,3,FALSE))</f>
        <v>68.174898090479203</v>
      </c>
    </row>
    <row r="17" spans="2:8" ht="12.75" customHeight="1">
      <c r="B17" s="14"/>
      <c r="C17" s="85"/>
      <c r="D17" s="86"/>
      <c r="E17" s="87"/>
      <c r="F17" s="1"/>
      <c r="H17" s="20"/>
    </row>
    <row r="18" spans="2:8" ht="12.75" customHeight="1" thickBot="1">
      <c r="B18" s="15"/>
      <c r="C18" s="190" t="s">
        <v>77</v>
      </c>
      <c r="D18" s="190"/>
      <c r="E18" s="190"/>
      <c r="F18" s="16"/>
      <c r="G18" s="19">
        <f>SUM(G11:G16)</f>
        <v>717.68000000000006</v>
      </c>
      <c r="H18" s="21">
        <f>G18*(VLOOKUP(OpdateretÅrstal,Prislistetillæg!$A$5:$C$61,3,FALSE)/VLOOKUP(Produktionsår,Prislistetillæg!$A$5:$C$61,3,FALSE))</f>
        <v>869.36319938832844</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14:E14"/>
    <mergeCell ref="C15:E15"/>
    <mergeCell ref="C16:E16"/>
    <mergeCell ref="C18:E18"/>
    <mergeCell ref="C9:E9"/>
    <mergeCell ref="C10:E10"/>
    <mergeCell ref="C11:E11"/>
    <mergeCell ref="C12:E12"/>
    <mergeCell ref="C13:E13"/>
    <mergeCell ref="A1:E1"/>
    <mergeCell ref="G1:K1"/>
    <mergeCell ref="B6:C7"/>
    <mergeCell ref="D6:D7"/>
    <mergeCell ref="G7:H7"/>
    <mergeCell ref="G6:H6"/>
    <mergeCell ref="E7:F7"/>
    <mergeCell ref="E6:F6"/>
  </mergeCells>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Ark70">
    <tabColor theme="2" tint="-0.249977111117893"/>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0.5" customWidth="1"/>
  </cols>
  <sheetData>
    <row r="1" spans="1:11" ht="13.5" thickBot="1">
      <c r="A1" s="226" t="s">
        <v>58</v>
      </c>
      <c r="B1" s="227"/>
      <c r="C1" s="227"/>
      <c r="D1" s="227"/>
      <c r="E1" s="227"/>
      <c r="F1" s="97">
        <v>69</v>
      </c>
      <c r="G1" s="227" t="s">
        <v>98</v>
      </c>
      <c r="H1" s="227"/>
      <c r="I1" s="227"/>
      <c r="J1" s="227"/>
      <c r="K1" s="228"/>
    </row>
    <row r="3" spans="1:11">
      <c r="A3" t="s">
        <v>60</v>
      </c>
      <c r="D3" s="7">
        <v>2014</v>
      </c>
      <c r="E3" t="s">
        <v>61</v>
      </c>
    </row>
    <row r="6" spans="1:11">
      <c r="B6" s="224" t="s">
        <v>99</v>
      </c>
      <c r="C6" s="224"/>
      <c r="D6" s="195">
        <v>10</v>
      </c>
      <c r="E6" s="201" t="s">
        <v>63</v>
      </c>
      <c r="F6" s="202"/>
      <c r="G6" s="201" t="s">
        <v>64</v>
      </c>
      <c r="H6" s="202"/>
    </row>
    <row r="7" spans="1:11">
      <c r="B7" s="224"/>
      <c r="C7" s="224"/>
      <c r="D7" s="195"/>
      <c r="E7" s="201">
        <v>2.7</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109</v>
      </c>
      <c r="C11" s="219" t="s">
        <v>101</v>
      </c>
      <c r="D11" s="219"/>
      <c r="E11" s="219"/>
      <c r="F11" s="120">
        <v>39.14</v>
      </c>
      <c r="G11" s="121">
        <f>(2.5+E7)*F11</f>
        <v>203.52800000000002</v>
      </c>
      <c r="H11" s="140">
        <f>G11*(VLOOKUP(OpdateretÅrstal,Prislistetillæg!$A$5:$C$61,3,FALSE)/VLOOKUP(Produktionsår,Prislistetillæg!$A$5:$C$61,3,FALSE))</f>
        <v>246.54407708882471</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203.52800000000002</v>
      </c>
      <c r="H14" s="141">
        <f>G14*(VLOOKUP(OpdateretÅrstal,Prislistetillæg!$A$5:$C$61,3,FALSE)/VLOOKUP(Produktionsår,Prislistetillæg!$A$5:$C$61,3,FALSE))</f>
        <v>246.54407708882471</v>
      </c>
    </row>
    <row r="16" spans="1:11" ht="25.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Ark71">
    <tabColor theme="2" tint="-0.249977111117893"/>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6" t="s">
        <v>58</v>
      </c>
      <c r="B1" s="227"/>
      <c r="C1" s="227"/>
      <c r="D1" s="227"/>
      <c r="E1" s="227"/>
      <c r="F1" s="97">
        <v>70</v>
      </c>
      <c r="G1" s="227" t="s">
        <v>98</v>
      </c>
      <c r="H1" s="227"/>
      <c r="I1" s="227"/>
      <c r="J1" s="227"/>
      <c r="K1" s="228"/>
    </row>
    <row r="3" spans="1:11">
      <c r="A3" t="s">
        <v>60</v>
      </c>
      <c r="D3" s="7">
        <v>2014</v>
      </c>
      <c r="E3" t="s">
        <v>61</v>
      </c>
    </row>
    <row r="6" spans="1:11">
      <c r="B6" s="224" t="s">
        <v>99</v>
      </c>
      <c r="C6" s="224"/>
      <c r="D6" s="195">
        <v>12</v>
      </c>
      <c r="E6" s="201" t="s">
        <v>63</v>
      </c>
      <c r="F6" s="202"/>
      <c r="G6" s="201" t="s">
        <v>64</v>
      </c>
      <c r="H6" s="202"/>
    </row>
    <row r="7" spans="1:11">
      <c r="B7" s="224"/>
      <c r="C7" s="224"/>
      <c r="D7" s="195"/>
      <c r="E7" s="201">
        <v>2.7</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110</v>
      </c>
      <c r="C11" s="219" t="s">
        <v>101</v>
      </c>
      <c r="D11" s="219"/>
      <c r="E11" s="219"/>
      <c r="F11" s="120">
        <v>43.66</v>
      </c>
      <c r="G11" s="121">
        <f>(2.5+E7)*F11</f>
        <v>227.03199999999998</v>
      </c>
      <c r="H11" s="140">
        <f>G11*(VLOOKUP(OpdateretÅrstal,Prislistetillæg!$A$5:$C$61,3,FALSE)/VLOOKUP(Produktionsår,Prislistetillæg!$A$5:$C$61,3,FALSE))</f>
        <v>275.01569764174974</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227.03199999999998</v>
      </c>
      <c r="H14" s="141">
        <f>G14*(VLOOKUP(OpdateretÅrstal,Prislistetillæg!$A$5:$C$61,3,FALSE)/VLOOKUP(Produktionsår,Prislistetillæg!$A$5:$C$61,3,FALSE))</f>
        <v>275.01569764174974</v>
      </c>
    </row>
    <row r="16" spans="1:11" ht="24.7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Ark72">
    <tabColor theme="2" tint="-0.249977111117893"/>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6" t="s">
        <v>58</v>
      </c>
      <c r="B1" s="227"/>
      <c r="C1" s="227"/>
      <c r="D1" s="227"/>
      <c r="E1" s="227"/>
      <c r="F1" s="97">
        <v>71</v>
      </c>
      <c r="G1" s="227" t="s">
        <v>98</v>
      </c>
      <c r="H1" s="227"/>
      <c r="I1" s="227"/>
      <c r="J1" s="227"/>
      <c r="K1" s="228"/>
    </row>
    <row r="3" spans="1:11">
      <c r="A3" t="s">
        <v>60</v>
      </c>
      <c r="D3" s="7">
        <v>2014</v>
      </c>
      <c r="E3" t="s">
        <v>61</v>
      </c>
    </row>
    <row r="6" spans="1:11">
      <c r="B6" s="224" t="s">
        <v>99</v>
      </c>
      <c r="C6" s="224"/>
      <c r="D6" s="195">
        <v>6</v>
      </c>
      <c r="E6" s="201" t="s">
        <v>63</v>
      </c>
      <c r="F6" s="202"/>
      <c r="G6" s="201" t="s">
        <v>64</v>
      </c>
      <c r="H6" s="202"/>
    </row>
    <row r="7" spans="1:11">
      <c r="B7" s="224"/>
      <c r="C7" s="224"/>
      <c r="D7" s="195"/>
      <c r="E7" s="201">
        <v>4.5</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107</v>
      </c>
      <c r="C11" s="219" t="s">
        <v>101</v>
      </c>
      <c r="D11" s="219"/>
      <c r="E11" s="219"/>
      <c r="F11" s="120">
        <v>30.11</v>
      </c>
      <c r="G11" s="121">
        <f>(2.5+E7)*F11</f>
        <v>210.76999999999998</v>
      </c>
      <c r="H11" s="140">
        <f>G11*(VLOOKUP(OpdateretÅrstal,Prislistetillæg!$A$5:$C$61,3,FALSE)/VLOOKUP(Produktionsår,Prislistetillæg!$A$5:$C$61,3,FALSE))</f>
        <v>255.31668924183197</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210.76999999999998</v>
      </c>
      <c r="H14" s="141">
        <f>G14*(VLOOKUP(OpdateretÅrstal,Prislistetillæg!$A$5:$C$61,3,FALSE)/VLOOKUP(Produktionsår,Prislistetillæg!$A$5:$C$61,3,FALSE))</f>
        <v>255.31668924183197</v>
      </c>
    </row>
    <row r="15" spans="1:11" ht="25.5" customHeight="1"/>
    <row r="16" spans="1:11" ht="26.2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Ark73">
    <tabColor theme="2" tint="-0.249977111117893"/>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9" width="10.5" customWidth="1"/>
    <col min="10" max="10" width="12.125" customWidth="1"/>
    <col min="11" max="11" width="12" customWidth="1"/>
  </cols>
  <sheetData>
    <row r="1" spans="1:11" ht="13.5" thickBot="1">
      <c r="A1" s="226" t="s">
        <v>58</v>
      </c>
      <c r="B1" s="227"/>
      <c r="C1" s="227"/>
      <c r="D1" s="227"/>
      <c r="E1" s="227"/>
      <c r="F1" s="97">
        <v>72</v>
      </c>
      <c r="G1" s="227" t="s">
        <v>98</v>
      </c>
      <c r="H1" s="227"/>
      <c r="I1" s="227"/>
      <c r="J1" s="227"/>
      <c r="K1" s="228"/>
    </row>
    <row r="3" spans="1:11">
      <c r="A3" t="s">
        <v>60</v>
      </c>
      <c r="D3" s="7">
        <v>2014</v>
      </c>
      <c r="E3" t="s">
        <v>61</v>
      </c>
    </row>
    <row r="6" spans="1:11">
      <c r="B6" s="224" t="s">
        <v>99</v>
      </c>
      <c r="C6" s="224"/>
      <c r="D6" s="195">
        <v>8</v>
      </c>
      <c r="E6" s="201" t="s">
        <v>63</v>
      </c>
      <c r="F6" s="202"/>
      <c r="G6" s="201" t="s">
        <v>64</v>
      </c>
      <c r="H6" s="202"/>
    </row>
    <row r="7" spans="1:11">
      <c r="B7" s="224"/>
      <c r="C7" s="224"/>
      <c r="D7" s="195"/>
      <c r="E7" s="201">
        <v>4.5</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108</v>
      </c>
      <c r="C11" s="219" t="s">
        <v>101</v>
      </c>
      <c r="D11" s="219"/>
      <c r="E11" s="219"/>
      <c r="F11" s="120">
        <v>34.619999999999997</v>
      </c>
      <c r="G11" s="121">
        <f>(2.5+E7)*F11</f>
        <v>242.33999999999997</v>
      </c>
      <c r="H11" s="140">
        <f>G11*(VLOOKUP(OpdateretÅrstal,Prislistetillæg!$A$5:$C$61,3,FALSE)/VLOOKUP(Produktionsår,Prislistetillæg!$A$5:$C$61,3,FALSE))</f>
        <v>293.55907610601867</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242.33999999999997</v>
      </c>
      <c r="H14" s="141">
        <f>G14*(VLOOKUP(OpdateretÅrstal,Prislistetillæg!$A$5:$C$61,3,FALSE)/VLOOKUP(Produktionsår,Prislistetillæg!$A$5:$C$61,3,FALSE))</f>
        <v>293.55907610601867</v>
      </c>
    </row>
    <row r="15" spans="1:11" ht="25.5" customHeight="1"/>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Ark74">
    <tabColor theme="2" tint="-0.249977111117893"/>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9" width="10.5" customWidth="1"/>
    <col min="10" max="10" width="12.125" customWidth="1"/>
    <col min="11" max="11" width="12" customWidth="1"/>
  </cols>
  <sheetData>
    <row r="1" spans="1:11" ht="13.5" thickBot="1">
      <c r="A1" s="226" t="s">
        <v>58</v>
      </c>
      <c r="B1" s="227"/>
      <c r="C1" s="227"/>
      <c r="D1" s="227"/>
      <c r="E1" s="227"/>
      <c r="F1" s="97">
        <v>73</v>
      </c>
      <c r="G1" s="227" t="s">
        <v>98</v>
      </c>
      <c r="H1" s="227"/>
      <c r="I1" s="227"/>
      <c r="J1" s="227"/>
      <c r="K1" s="228"/>
    </row>
    <row r="3" spans="1:11">
      <c r="A3" t="s">
        <v>60</v>
      </c>
      <c r="D3" s="7">
        <v>2014</v>
      </c>
      <c r="E3" t="s">
        <v>61</v>
      </c>
    </row>
    <row r="6" spans="1:11">
      <c r="B6" s="224" t="s">
        <v>99</v>
      </c>
      <c r="C6" s="224"/>
      <c r="D6" s="195">
        <v>10</v>
      </c>
      <c r="E6" s="201" t="s">
        <v>63</v>
      </c>
      <c r="F6" s="202"/>
      <c r="G6" s="201" t="s">
        <v>64</v>
      </c>
      <c r="H6" s="202"/>
    </row>
    <row r="7" spans="1:11">
      <c r="B7" s="224"/>
      <c r="C7" s="224"/>
      <c r="D7" s="195"/>
      <c r="E7" s="201">
        <v>4.5</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109</v>
      </c>
      <c r="C11" s="219" t="s">
        <v>101</v>
      </c>
      <c r="D11" s="219"/>
      <c r="E11" s="219"/>
      <c r="F11" s="120">
        <v>39.14</v>
      </c>
      <c r="G11" s="121">
        <f>(2.5+E7)*F11</f>
        <v>273.98</v>
      </c>
      <c r="H11" s="140">
        <f>G11*(VLOOKUP(OpdateretÅrstal,Prislistetillæg!$A$5:$C$61,3,FALSE)/VLOOKUP(Produktionsår,Prislistetillæg!$A$5:$C$61,3,FALSE))</f>
        <v>331.88625761957172</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273.98</v>
      </c>
      <c r="H14" s="141">
        <f>G14*(VLOOKUP(OpdateretÅrstal,Prislistetillæg!$A$5:$C$61,3,FALSE)/VLOOKUP(Produktionsår,Prislistetillæg!$A$5:$C$61,3,FALSE))</f>
        <v>331.88625761957172</v>
      </c>
    </row>
    <row r="15" spans="1:11" ht="25.5" customHeight="1"/>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Ark75">
    <tabColor theme="2" tint="-0.249977111117893"/>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6" t="s">
        <v>58</v>
      </c>
      <c r="B1" s="227"/>
      <c r="C1" s="227"/>
      <c r="D1" s="227"/>
      <c r="E1" s="227"/>
      <c r="F1" s="97">
        <v>74</v>
      </c>
      <c r="G1" s="227" t="s">
        <v>98</v>
      </c>
      <c r="H1" s="227"/>
      <c r="I1" s="227"/>
      <c r="J1" s="227"/>
      <c r="K1" s="228"/>
    </row>
    <row r="3" spans="1:11">
      <c r="A3" t="s">
        <v>60</v>
      </c>
      <c r="D3" s="7">
        <v>2014</v>
      </c>
      <c r="E3" t="s">
        <v>61</v>
      </c>
    </row>
    <row r="6" spans="1:11">
      <c r="B6" s="224" t="s">
        <v>99</v>
      </c>
      <c r="C6" s="224"/>
      <c r="D6" s="195">
        <v>12</v>
      </c>
      <c r="E6" s="201" t="s">
        <v>63</v>
      </c>
      <c r="F6" s="202"/>
      <c r="G6" s="201" t="s">
        <v>64</v>
      </c>
      <c r="H6" s="202"/>
    </row>
    <row r="7" spans="1:11">
      <c r="B7" s="224"/>
      <c r="C7" s="224"/>
      <c r="D7" s="195"/>
      <c r="E7" s="201">
        <v>4.5</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110</v>
      </c>
      <c r="C11" s="219" t="s">
        <v>101</v>
      </c>
      <c r="D11" s="219"/>
      <c r="E11" s="219"/>
      <c r="F11" s="120">
        <v>43.66</v>
      </c>
      <c r="G11" s="121">
        <f>(2.5+E7)*F11</f>
        <v>305.62</v>
      </c>
      <c r="H11" s="140">
        <f>G11*(VLOOKUP(OpdateretÅrstal,Prislistetillæg!$A$5:$C$61,3,FALSE)/VLOOKUP(Produktionsår,Prislistetillæg!$A$5:$C$61,3,FALSE))</f>
        <v>370.21343913312472</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305.62</v>
      </c>
      <c r="H14" s="141">
        <f>G14*(VLOOKUP(OpdateretÅrstal,Prislistetillæg!$A$5:$C$61,3,FALSE)/VLOOKUP(Produktionsår,Prislistetillæg!$A$5:$C$61,3,FALSE))</f>
        <v>370.21343913312472</v>
      </c>
    </row>
    <row r="15" spans="1:11" ht="25.5" customHeight="1"/>
    <row r="16" spans="1:11" ht="25.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Ark76">
    <tabColor theme="2" tint="-0.249977111117893"/>
  </sheetPr>
  <dimension ref="A1:K20"/>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6" t="s">
        <v>58</v>
      </c>
      <c r="B1" s="227"/>
      <c r="C1" s="227"/>
      <c r="D1" s="227"/>
      <c r="E1" s="227"/>
      <c r="F1" s="97">
        <v>75</v>
      </c>
      <c r="G1" s="227" t="s">
        <v>98</v>
      </c>
      <c r="H1" s="227"/>
      <c r="I1" s="227"/>
      <c r="J1" s="227"/>
      <c r="K1" s="228"/>
    </row>
    <row r="3" spans="1:11">
      <c r="A3" t="s">
        <v>60</v>
      </c>
      <c r="D3" s="7">
        <v>2014</v>
      </c>
      <c r="E3" t="s">
        <v>61</v>
      </c>
    </row>
    <row r="6" spans="1:11">
      <c r="B6" s="224" t="s">
        <v>99</v>
      </c>
      <c r="C6" s="224"/>
      <c r="D6" s="195">
        <v>6</v>
      </c>
      <c r="E6" s="201" t="s">
        <v>63</v>
      </c>
      <c r="F6" s="202"/>
      <c r="G6" s="201" t="s">
        <v>64</v>
      </c>
      <c r="H6" s="202"/>
    </row>
    <row r="7" spans="1:11">
      <c r="B7" s="224"/>
      <c r="C7" s="224"/>
      <c r="D7" s="195"/>
      <c r="E7" s="201">
        <v>9</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107</v>
      </c>
      <c r="C11" s="219" t="s">
        <v>101</v>
      </c>
      <c r="D11" s="219"/>
      <c r="E11" s="219"/>
      <c r="F11" s="120">
        <v>30.11</v>
      </c>
      <c r="G11" s="121">
        <f>(2.5+E7)*F11</f>
        <v>346.26499999999999</v>
      </c>
      <c r="H11" s="140">
        <f>G11*(VLOOKUP(OpdateretÅrstal,Prislistetillæg!$A$5:$C$61,3,FALSE)/VLOOKUP(Produktionsår,Prislistetillæg!$A$5:$C$61,3,FALSE))</f>
        <v>419.44884661158108</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346.26499999999999</v>
      </c>
      <c r="H14" s="141">
        <f>G14*(VLOOKUP(OpdateretÅrstal,Prislistetillæg!$A$5:$C$61,3,FALSE)/VLOOKUP(Produktionsår,Prislistetillæg!$A$5:$C$61,3,FALSE))</f>
        <v>419.44884661158108</v>
      </c>
    </row>
    <row r="15" spans="1:11" ht="25.5" customHeight="1"/>
    <row r="16" spans="1:11" ht="26.25" customHeight="1">
      <c r="C16" s="225"/>
      <c r="D16" s="225"/>
      <c r="E16" s="225"/>
    </row>
    <row r="17" ht="12.75" customHeight="1"/>
    <row r="18" ht="12.75" customHeight="1"/>
    <row r="19" ht="12.75" customHeight="1"/>
    <row r="20" ht="13.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Ark77">
    <tabColor theme="2" tint="-0.249977111117893"/>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9" width="10.5" customWidth="1"/>
    <col min="10" max="10" width="12.125" customWidth="1"/>
    <col min="11" max="11" width="12" customWidth="1"/>
  </cols>
  <sheetData>
    <row r="1" spans="1:11" ht="13.5" thickBot="1">
      <c r="A1" s="226" t="s">
        <v>58</v>
      </c>
      <c r="B1" s="227"/>
      <c r="C1" s="227"/>
      <c r="D1" s="227"/>
      <c r="E1" s="227"/>
      <c r="F1" s="97">
        <v>76</v>
      </c>
      <c r="G1" s="227" t="s">
        <v>98</v>
      </c>
      <c r="H1" s="227"/>
      <c r="I1" s="227"/>
      <c r="J1" s="227"/>
      <c r="K1" s="228"/>
    </row>
    <row r="3" spans="1:11">
      <c r="A3" t="s">
        <v>60</v>
      </c>
      <c r="D3" s="7">
        <v>2014</v>
      </c>
      <c r="E3" t="s">
        <v>61</v>
      </c>
    </row>
    <row r="6" spans="1:11">
      <c r="B6" s="224" t="s">
        <v>99</v>
      </c>
      <c r="C6" s="224"/>
      <c r="D6" s="195">
        <v>8</v>
      </c>
      <c r="E6" s="201" t="s">
        <v>63</v>
      </c>
      <c r="F6" s="202"/>
      <c r="G6" s="201" t="s">
        <v>64</v>
      </c>
      <c r="H6" s="202"/>
    </row>
    <row r="7" spans="1:11">
      <c r="B7" s="224"/>
      <c r="C7" s="224"/>
      <c r="D7" s="195"/>
      <c r="E7" s="201">
        <v>9</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108</v>
      </c>
      <c r="C11" s="219" t="s">
        <v>101</v>
      </c>
      <c r="D11" s="219"/>
      <c r="E11" s="219"/>
      <c r="F11" s="120">
        <v>34.619999999999997</v>
      </c>
      <c r="G11" s="121">
        <f>(2.5+E7)*F11</f>
        <v>398.13</v>
      </c>
      <c r="H11" s="140">
        <f>G11*(VLOOKUP(OpdateretÅrstal,Prislistetillæg!$A$5:$C$61,3,FALSE)/VLOOKUP(Produktionsår,Prislistetillæg!$A$5:$C$61,3,FALSE))</f>
        <v>482.27562503131645</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398.13</v>
      </c>
      <c r="H14" s="141">
        <f>G14*(VLOOKUP(OpdateretÅrstal,Prislistetillæg!$A$5:$C$61,3,FALSE)/VLOOKUP(Produktionsår,Prislistetillæg!$A$5:$C$61,3,FALSE))</f>
        <v>482.27562503131645</v>
      </c>
    </row>
    <row r="15" spans="1:11" ht="25.5" customHeight="1"/>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Ark78">
    <tabColor theme="2" tint="-0.249977111117893"/>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6" t="s">
        <v>58</v>
      </c>
      <c r="B1" s="227"/>
      <c r="C1" s="227"/>
      <c r="D1" s="227"/>
      <c r="E1" s="227"/>
      <c r="F1" s="97">
        <v>77</v>
      </c>
      <c r="G1" s="227" t="s">
        <v>98</v>
      </c>
      <c r="H1" s="227"/>
      <c r="I1" s="227"/>
      <c r="J1" s="227"/>
      <c r="K1" s="228"/>
    </row>
    <row r="3" spans="1:11">
      <c r="A3" t="s">
        <v>60</v>
      </c>
      <c r="D3" s="7">
        <v>2014</v>
      </c>
      <c r="E3" t="s">
        <v>61</v>
      </c>
    </row>
    <row r="6" spans="1:11">
      <c r="B6" s="224" t="s">
        <v>99</v>
      </c>
      <c r="C6" s="224"/>
      <c r="D6" s="195">
        <v>10</v>
      </c>
      <c r="E6" s="201" t="s">
        <v>63</v>
      </c>
      <c r="F6" s="202"/>
      <c r="G6" s="201" t="s">
        <v>64</v>
      </c>
      <c r="H6" s="202"/>
    </row>
    <row r="7" spans="1:11">
      <c r="B7" s="224"/>
      <c r="C7" s="224"/>
      <c r="D7" s="195"/>
      <c r="E7" s="201">
        <v>9</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109</v>
      </c>
      <c r="C11" s="219" t="s">
        <v>101</v>
      </c>
      <c r="D11" s="219"/>
      <c r="E11" s="219"/>
      <c r="F11" s="120">
        <v>39.14</v>
      </c>
      <c r="G11" s="121">
        <f>(2.5+E7)*F11</f>
        <v>450.11</v>
      </c>
      <c r="H11" s="140">
        <f>G11*(VLOOKUP(OpdateretÅrstal,Prislistetillæg!$A$5:$C$61,3,FALSE)/VLOOKUP(Produktionsår,Prislistetillæg!$A$5:$C$61,3,FALSE))</f>
        <v>545.24170894643919</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450.11</v>
      </c>
      <c r="H14" s="141">
        <f>G14*(VLOOKUP(OpdateretÅrstal,Prislistetillæg!$A$5:$C$61,3,FALSE)/VLOOKUP(Produktionsår,Prislistetillæg!$A$5:$C$61,3,FALSE))</f>
        <v>545.24170894643919</v>
      </c>
    </row>
    <row r="15" spans="1:11" ht="25.5" customHeight="1"/>
    <row r="16" spans="1:11" ht="25.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Ark79">
    <tabColor theme="2" tint="-0.249977111117893"/>
  </sheetPr>
  <dimension ref="A1:K20"/>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6" t="s">
        <v>58</v>
      </c>
      <c r="B1" s="227"/>
      <c r="C1" s="227"/>
      <c r="D1" s="227"/>
      <c r="E1" s="227"/>
      <c r="F1" s="97">
        <v>78</v>
      </c>
      <c r="G1" s="227" t="s">
        <v>98</v>
      </c>
      <c r="H1" s="227"/>
      <c r="I1" s="227"/>
      <c r="J1" s="227"/>
      <c r="K1" s="228"/>
    </row>
    <row r="3" spans="1:11">
      <c r="A3" t="s">
        <v>60</v>
      </c>
      <c r="D3" s="7">
        <v>2014</v>
      </c>
      <c r="E3" t="s">
        <v>61</v>
      </c>
    </row>
    <row r="6" spans="1:11">
      <c r="B6" s="224" t="s">
        <v>99</v>
      </c>
      <c r="C6" s="224"/>
      <c r="D6" s="195">
        <v>12</v>
      </c>
      <c r="E6" s="201" t="s">
        <v>63</v>
      </c>
      <c r="F6" s="202"/>
      <c r="G6" s="201" t="s">
        <v>64</v>
      </c>
      <c r="H6" s="202"/>
    </row>
    <row r="7" spans="1:11">
      <c r="B7" s="224"/>
      <c r="C7" s="224"/>
      <c r="D7" s="195"/>
      <c r="E7" s="201">
        <v>9</v>
      </c>
      <c r="F7" s="202"/>
      <c r="G7" s="199" t="str">
        <f>'Samle ark'!G73</f>
        <v>T.o.m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110</v>
      </c>
      <c r="C11" s="219" t="s">
        <v>101</v>
      </c>
      <c r="D11" s="219"/>
      <c r="E11" s="219"/>
      <c r="F11" s="120">
        <v>43.66</v>
      </c>
      <c r="G11" s="121">
        <f>(2.5+E7)*F11</f>
        <v>502.09</v>
      </c>
      <c r="H11" s="140">
        <f>G11*(VLOOKUP(OpdateretÅrstal,Prislistetillæg!$A$5:$C$61,3,FALSE)/VLOOKUP(Produktionsår,Prislistetillæg!$A$5:$C$61,3,FALSE))</f>
        <v>608.20779286156198</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502.09</v>
      </c>
      <c r="H14" s="141">
        <f>G14*(VLOOKUP(OpdateretÅrstal,Prislistetillæg!$A$5:$C$61,3,FALSE)/VLOOKUP(Produktionsår,Prislistetillæg!$A$5:$C$61,3,FALSE))</f>
        <v>608.20779286156198</v>
      </c>
    </row>
    <row r="15" spans="1:11" ht="25.5" customHeight="1"/>
    <row r="16" spans="1:11" ht="26.25" customHeight="1">
      <c r="C16" s="225"/>
      <c r="D16" s="225"/>
      <c r="E16" s="225"/>
    </row>
    <row r="17" ht="12.75" customHeight="1"/>
    <row r="18" ht="12.75" customHeight="1"/>
    <row r="19" ht="12.75" customHeight="1"/>
    <row r="20" ht="13.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rgb="FFFF0000"/>
  </sheetPr>
  <dimension ref="A1:K27"/>
  <sheetViews>
    <sheetView workbookViewId="0">
      <selection activeCell="I18" sqref="I18"/>
    </sheetView>
  </sheetViews>
  <sheetFormatPr defaultRowHeight="12.75"/>
  <cols>
    <col min="3" max="3" width="12.25" customWidth="1"/>
    <col min="5" max="5" width="21.625" customWidth="1"/>
    <col min="6" max="6" width="9.5" bestFit="1" customWidth="1"/>
    <col min="7" max="9" width="10.5" bestFit="1" customWidth="1"/>
    <col min="10" max="10" width="12.125" bestFit="1" customWidth="1"/>
    <col min="11" max="11" width="12" bestFit="1" customWidth="1"/>
  </cols>
  <sheetData>
    <row r="1" spans="1:11" ht="13.5" thickBot="1">
      <c r="A1" s="191" t="s">
        <v>58</v>
      </c>
      <c r="B1" s="192"/>
      <c r="C1" s="192"/>
      <c r="D1" s="192"/>
      <c r="E1" s="192"/>
      <c r="F1" s="76">
        <v>7</v>
      </c>
      <c r="G1" s="192" t="s">
        <v>59</v>
      </c>
      <c r="H1" s="192"/>
      <c r="I1" s="192"/>
      <c r="J1" s="192"/>
      <c r="K1" s="193"/>
    </row>
    <row r="3" spans="1:11">
      <c r="A3" t="s">
        <v>60</v>
      </c>
      <c r="D3" s="7">
        <v>2014</v>
      </c>
      <c r="E3" t="s">
        <v>61</v>
      </c>
    </row>
    <row r="6" spans="1:11">
      <c r="B6" s="194" t="s">
        <v>62</v>
      </c>
      <c r="C6" s="194"/>
      <c r="D6" s="195">
        <f>'Samle ark'!B44</f>
        <v>150</v>
      </c>
      <c r="E6" s="201" t="s">
        <v>63</v>
      </c>
      <c r="F6" s="202"/>
      <c r="G6" s="201" t="s">
        <v>64</v>
      </c>
      <c r="H6" s="202"/>
    </row>
    <row r="7" spans="1:11">
      <c r="B7" s="194"/>
      <c r="C7" s="194"/>
      <c r="D7" s="195"/>
      <c r="E7" s="201">
        <f>'Samle ark'!A50</f>
        <v>9</v>
      </c>
      <c r="F7" s="202"/>
      <c r="G7" s="199" t="str">
        <f>'Samle ark'!D43</f>
        <v>T.o.m. 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66</v>
      </c>
      <c r="C11" s="186" t="s">
        <v>67</v>
      </c>
      <c r="D11" s="187"/>
      <c r="E11" s="188"/>
      <c r="F11" s="6">
        <v>16.32</v>
      </c>
      <c r="G11" s="17">
        <f>((2.5+E7)*2)*F11</f>
        <v>375.36</v>
      </c>
      <c r="H11" s="20">
        <f>G11*(VLOOKUP(OpdateretÅrstal,Prislistetillæg!$A$5:$C$61,3,FALSE)/VLOOKUP(Produktionsår,Prislistetillæg!$A$5:$C$61,3,FALSE))</f>
        <v>454.6931369446034</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25.23</v>
      </c>
      <c r="G14" s="17">
        <f>F14*(2.5+E7)</f>
        <v>290.14499999999998</v>
      </c>
      <c r="H14" s="20">
        <f>G14*(VLOOKUP(OpdateretÅrstal,Prislistetillæg!$A$5:$C$61,3,FALSE)/VLOOKUP(Produktionsår,Prislistetillæg!$A$5:$C$61,3,FALSE))</f>
        <v>351.46776486251048</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922.0150000000001</v>
      </c>
      <c r="H18" s="21">
        <f>G18*(VLOOKUP(OpdateretÅrstal,Prislistetillæg!$A$5:$C$61,3,FALSE)/VLOOKUP(Produktionsår,Prislistetillæg!$A$5:$C$61,3,FALSE))</f>
        <v>1116.8848376491328</v>
      </c>
    </row>
    <row r="19" spans="2:8" ht="25.5" customHeight="1"/>
    <row r="20" spans="2:8" ht="27" customHeight="1"/>
    <row r="21" spans="2:8" ht="12.75" customHeight="1"/>
    <row r="22" spans="2:8" ht="12.75" customHeight="1"/>
    <row r="23" spans="2:8" ht="12.75" customHeight="1"/>
    <row r="24" spans="2:8" ht="12.75" customHeight="1"/>
    <row r="25" spans="2:8" ht="12.75" customHeight="1"/>
    <row r="26" spans="2:8" ht="12.75" customHeight="1"/>
    <row r="27" spans="2:8" ht="12.75" customHeight="1"/>
  </sheetData>
  <mergeCells count="17">
    <mergeCell ref="C14:E14"/>
    <mergeCell ref="C15:E15"/>
    <mergeCell ref="C16:E16"/>
    <mergeCell ref="C18:E18"/>
    <mergeCell ref="C9:E9"/>
    <mergeCell ref="C10:E10"/>
    <mergeCell ref="C11:E11"/>
    <mergeCell ref="C12:E12"/>
    <mergeCell ref="C13:E13"/>
    <mergeCell ref="A1:E1"/>
    <mergeCell ref="G1:K1"/>
    <mergeCell ref="B6:C7"/>
    <mergeCell ref="D6:D7"/>
    <mergeCell ref="G7:H7"/>
    <mergeCell ref="G6:H6"/>
    <mergeCell ref="E7:F7"/>
    <mergeCell ref="E6:F6"/>
  </mergeCells>
  <pageMargins left="0.7" right="0.7" top="0.75" bottom="0.75" header="0.3" footer="0.3"/>
  <pageSetup paperSize="9"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Ark80">
    <tabColor theme="1" tint="0.34998626667073579"/>
  </sheetPr>
  <dimension ref="A1:K16"/>
  <sheetViews>
    <sheetView workbookViewId="0">
      <selection activeCell="I20" sqref="I20"/>
    </sheetView>
  </sheetViews>
  <sheetFormatPr defaultRowHeight="12.75"/>
  <cols>
    <col min="2" max="2" width="8" customWidth="1"/>
    <col min="3" max="3" width="21.375" customWidth="1"/>
    <col min="4" max="4" width="4.875" customWidth="1"/>
    <col min="5" max="5" width="15" customWidth="1"/>
    <col min="6" max="6" width="9.5" customWidth="1"/>
    <col min="7" max="10" width="10.5" customWidth="1"/>
    <col min="11" max="11" width="12" customWidth="1"/>
  </cols>
  <sheetData>
    <row r="1" spans="1:11" ht="13.5" thickBot="1">
      <c r="A1" s="229" t="s">
        <v>58</v>
      </c>
      <c r="B1" s="230"/>
      <c r="C1" s="230"/>
      <c r="D1" s="230"/>
      <c r="E1" s="230"/>
      <c r="F1" s="109">
        <v>79</v>
      </c>
      <c r="G1" s="230" t="s">
        <v>98</v>
      </c>
      <c r="H1" s="230"/>
      <c r="I1" s="230"/>
      <c r="J1" s="230"/>
      <c r="K1" s="231"/>
    </row>
    <row r="3" spans="1:11">
      <c r="A3" t="s">
        <v>60</v>
      </c>
      <c r="D3" s="7">
        <v>2014</v>
      </c>
      <c r="E3" t="s">
        <v>61</v>
      </c>
    </row>
    <row r="6" spans="1:11">
      <c r="B6" s="224" t="s">
        <v>99</v>
      </c>
      <c r="C6" s="224"/>
      <c r="D6" s="195">
        <v>6</v>
      </c>
      <c r="E6" s="201" t="s">
        <v>63</v>
      </c>
      <c r="F6" s="202"/>
      <c r="G6" s="201" t="s">
        <v>64</v>
      </c>
      <c r="H6" s="202"/>
    </row>
    <row r="7" spans="1:11">
      <c r="B7" s="224"/>
      <c r="C7" s="224"/>
      <c r="D7" s="195"/>
      <c r="E7" s="201">
        <v>2.7</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111</v>
      </c>
      <c r="C11" s="219" t="s">
        <v>101</v>
      </c>
      <c r="D11" s="219"/>
      <c r="E11" s="219"/>
      <c r="F11" s="120">
        <v>26.71</v>
      </c>
      <c r="G11" s="121">
        <f>(2.5+E7)*F11</f>
        <v>138.892</v>
      </c>
      <c r="H11" s="140">
        <f>G11*(VLOOKUP(OpdateretÅrstal,Prislistetillæg!$A$5:$C$61,3,FALSE)/VLOOKUP(Produktionsår,Prislistetillæg!$A$5:$C$61,3,FALSE))</f>
        <v>168.24712056828071</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138.892</v>
      </c>
      <c r="H14" s="141">
        <f>G14*(VLOOKUP(OpdateretÅrstal,Prislistetillæg!$A$5:$C$61,3,FALSE)/VLOOKUP(Produktionsår,Prislistetillæg!$A$5:$C$61,3,FALSE))</f>
        <v>168.24712056828071</v>
      </c>
    </row>
    <row r="16" spans="1:1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Ark81">
    <tabColor theme="1" tint="0.34998626667073579"/>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10" width="10.5" customWidth="1"/>
    <col min="11" max="11" width="12" customWidth="1"/>
  </cols>
  <sheetData>
    <row r="1" spans="1:11" ht="13.5" thickBot="1">
      <c r="A1" s="229" t="s">
        <v>58</v>
      </c>
      <c r="B1" s="230"/>
      <c r="C1" s="230"/>
      <c r="D1" s="230"/>
      <c r="E1" s="230"/>
      <c r="F1" s="109">
        <v>80</v>
      </c>
      <c r="G1" s="230" t="s">
        <v>98</v>
      </c>
      <c r="H1" s="230"/>
      <c r="I1" s="230"/>
      <c r="J1" s="230"/>
      <c r="K1" s="231"/>
    </row>
    <row r="3" spans="1:11">
      <c r="A3" t="s">
        <v>60</v>
      </c>
      <c r="D3" s="7">
        <v>2014</v>
      </c>
      <c r="E3" t="s">
        <v>61</v>
      </c>
    </row>
    <row r="6" spans="1:11">
      <c r="B6" s="224" t="s">
        <v>99</v>
      </c>
      <c r="C6" s="224"/>
      <c r="D6" s="195">
        <v>8</v>
      </c>
      <c r="E6" s="201" t="s">
        <v>63</v>
      </c>
      <c r="F6" s="202"/>
      <c r="G6" s="201" t="s">
        <v>64</v>
      </c>
      <c r="H6" s="202"/>
    </row>
    <row r="7" spans="1:11">
      <c r="B7" s="224"/>
      <c r="C7" s="224"/>
      <c r="D7" s="195"/>
      <c r="E7" s="201">
        <v>2.7</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112</v>
      </c>
      <c r="C11" s="219" t="s">
        <v>101</v>
      </c>
      <c r="D11" s="219"/>
      <c r="E11" s="219"/>
      <c r="F11" s="120">
        <v>30.74</v>
      </c>
      <c r="G11" s="121">
        <f>(2.5+E7)*F11</f>
        <v>159.84799999999998</v>
      </c>
      <c r="H11" s="140">
        <f>G11*(VLOOKUP(OpdateretÅrstal,Prislistetillæg!$A$5:$C$61,3,FALSE)/VLOOKUP(Produktionsår,Prislistetillæg!$A$5:$C$61,3,FALSE))</f>
        <v>193.63221588427365</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159.84799999999998</v>
      </c>
      <c r="H14" s="141">
        <f>G14*(VLOOKUP(OpdateretÅrstal,Prislistetillæg!$A$5:$C$61,3,FALSE)/VLOOKUP(Produktionsår,Prislistetillæg!$A$5:$C$61,3,FALSE))</f>
        <v>193.63221588427365</v>
      </c>
    </row>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Ark82">
    <tabColor theme="1" tint="0.34998626667073579"/>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0.5" customWidth="1"/>
  </cols>
  <sheetData>
    <row r="1" spans="1:11" ht="13.5" thickBot="1">
      <c r="A1" s="229" t="s">
        <v>58</v>
      </c>
      <c r="B1" s="230"/>
      <c r="C1" s="230"/>
      <c r="D1" s="230"/>
      <c r="E1" s="230"/>
      <c r="F1" s="109">
        <v>81</v>
      </c>
      <c r="G1" s="230" t="s">
        <v>98</v>
      </c>
      <c r="H1" s="230"/>
      <c r="I1" s="230"/>
      <c r="J1" s="230"/>
      <c r="K1" s="231"/>
    </row>
    <row r="3" spans="1:11">
      <c r="A3" t="s">
        <v>60</v>
      </c>
      <c r="D3" s="7">
        <v>2014</v>
      </c>
      <c r="E3" t="s">
        <v>61</v>
      </c>
    </row>
    <row r="6" spans="1:11">
      <c r="B6" s="224" t="s">
        <v>99</v>
      </c>
      <c r="C6" s="224"/>
      <c r="D6" s="195">
        <v>10</v>
      </c>
      <c r="E6" s="201" t="s">
        <v>63</v>
      </c>
      <c r="F6" s="202"/>
      <c r="G6" s="201" t="s">
        <v>64</v>
      </c>
      <c r="H6" s="202"/>
    </row>
    <row r="7" spans="1:11">
      <c r="B7" s="224"/>
      <c r="C7" s="224"/>
      <c r="D7" s="195"/>
      <c r="E7" s="201">
        <v>2.7</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113</v>
      </c>
      <c r="C11" s="219" t="s">
        <v>101</v>
      </c>
      <c r="D11" s="219"/>
      <c r="E11" s="219"/>
      <c r="F11" s="120">
        <v>34.75</v>
      </c>
      <c r="G11" s="121">
        <f>(2.5+E7)*F11</f>
        <v>180.70000000000002</v>
      </c>
      <c r="H11" s="140">
        <f>G11*(VLOOKUP(OpdateretÅrstal,Prislistetillæg!$A$5:$C$61,3,FALSE)/VLOOKUP(Produktionsår,Prislistetillæg!$A$5:$C$61,3,FALSE))</f>
        <v>218.89133057835102</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180.70000000000002</v>
      </c>
      <c r="H14" s="141">
        <f>G14*(VLOOKUP(OpdateretÅrstal,Prislistetillæg!$A$5:$C$61,3,FALSE)/VLOOKUP(Produktionsår,Prislistetillæg!$A$5:$C$61,3,FALSE))</f>
        <v>218.89133057835102</v>
      </c>
    </row>
    <row r="16" spans="1:11" ht="25.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Ark83">
    <tabColor theme="1" tint="0.34998626667073579"/>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9" t="s">
        <v>58</v>
      </c>
      <c r="B1" s="230"/>
      <c r="C1" s="230"/>
      <c r="D1" s="230"/>
      <c r="E1" s="230"/>
      <c r="F1" s="109">
        <v>82</v>
      </c>
      <c r="G1" s="230" t="s">
        <v>98</v>
      </c>
      <c r="H1" s="230"/>
      <c r="I1" s="230"/>
      <c r="J1" s="230"/>
      <c r="K1" s="231"/>
    </row>
    <row r="3" spans="1:11">
      <c r="A3" t="s">
        <v>60</v>
      </c>
      <c r="D3" s="7">
        <v>2014</v>
      </c>
      <c r="E3" t="s">
        <v>61</v>
      </c>
    </row>
    <row r="6" spans="1:11">
      <c r="B6" s="224" t="s">
        <v>99</v>
      </c>
      <c r="C6" s="224"/>
      <c r="D6" s="195">
        <v>12</v>
      </c>
      <c r="E6" s="201" t="s">
        <v>63</v>
      </c>
      <c r="F6" s="202"/>
      <c r="G6" s="201" t="s">
        <v>64</v>
      </c>
      <c r="H6" s="202"/>
    </row>
    <row r="7" spans="1:11">
      <c r="B7" s="224"/>
      <c r="C7" s="224"/>
      <c r="D7" s="195"/>
      <c r="E7" s="201">
        <v>2.7</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114</v>
      </c>
      <c r="C11" s="219" t="s">
        <v>101</v>
      </c>
      <c r="D11" s="219"/>
      <c r="E11" s="219"/>
      <c r="F11" s="120">
        <v>38.74</v>
      </c>
      <c r="G11" s="121">
        <f>(2.5+E7)*F11</f>
        <v>201.44800000000001</v>
      </c>
      <c r="H11" s="140">
        <f>G11*(VLOOKUP(OpdateretÅrstal,Prislistetillæg!$A$5:$C$61,3,FALSE)/VLOOKUP(Produktionsår,Prislistetillæg!$A$5:$C$61,3,FALSE))</f>
        <v>244.02446465051275</v>
      </c>
    </row>
    <row r="12" spans="1:11" ht="12.75" customHeight="1">
      <c r="B12" s="5" t="s">
        <v>102</v>
      </c>
      <c r="C12" s="189" t="s">
        <v>103</v>
      </c>
      <c r="D12" s="220"/>
      <c r="E12" s="189"/>
      <c r="F12" s="6">
        <v>1.57</v>
      </c>
      <c r="G12" s="17">
        <f>((E7/0.9)*2)*F12</f>
        <v>9.42</v>
      </c>
      <c r="H12" s="122">
        <f>G12*(VLOOKUP(OpdateretÅrstal,Prislistetillæg!$A$5:$C$61,3,FALSE)/VLOOKUP(Produktionsår,Prislistetillæg!$A$5:$C$61,3,FALSE))</f>
        <v>11.410937100432022</v>
      </c>
    </row>
    <row r="13" spans="1:11" ht="12.75" customHeight="1">
      <c r="B13" s="14"/>
      <c r="C13" s="85"/>
      <c r="D13" s="86"/>
      <c r="E13" s="87"/>
      <c r="F13" s="1"/>
      <c r="G13" s="85"/>
      <c r="H13" s="122"/>
    </row>
    <row r="14" spans="1:11" ht="12.75" customHeight="1" thickBot="1">
      <c r="B14" s="15"/>
      <c r="C14" s="190" t="s">
        <v>77</v>
      </c>
      <c r="D14" s="218"/>
      <c r="E14" s="190"/>
      <c r="F14" s="16"/>
      <c r="G14" s="19">
        <f>SUM(G11:G11)</f>
        <v>201.44800000000001</v>
      </c>
      <c r="H14" s="141">
        <f>G14*(VLOOKUP(OpdateretÅrstal,Prislistetillæg!$A$5:$C$61,3,FALSE)/VLOOKUP(Produktionsår,Prislistetillæg!$A$5:$C$61,3,FALSE))</f>
        <v>244.02446465051275</v>
      </c>
    </row>
    <row r="16" spans="1:11" ht="24.7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Ark84">
    <tabColor theme="1" tint="0.34998626667073579"/>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9" t="s">
        <v>58</v>
      </c>
      <c r="B1" s="230"/>
      <c r="C1" s="230"/>
      <c r="D1" s="230"/>
      <c r="E1" s="230"/>
      <c r="F1" s="109">
        <v>83</v>
      </c>
      <c r="G1" s="230" t="s">
        <v>98</v>
      </c>
      <c r="H1" s="230"/>
      <c r="I1" s="230"/>
      <c r="J1" s="230"/>
      <c r="K1" s="231"/>
    </row>
    <row r="3" spans="1:11">
      <c r="A3" t="s">
        <v>60</v>
      </c>
      <c r="D3" s="7">
        <v>2014</v>
      </c>
      <c r="E3" t="s">
        <v>61</v>
      </c>
    </row>
    <row r="6" spans="1:11">
      <c r="B6" s="224" t="s">
        <v>99</v>
      </c>
      <c r="C6" s="224"/>
      <c r="D6" s="195">
        <v>6</v>
      </c>
      <c r="E6" s="201" t="s">
        <v>63</v>
      </c>
      <c r="F6" s="202"/>
      <c r="G6" s="201" t="s">
        <v>64</v>
      </c>
      <c r="H6" s="202"/>
    </row>
    <row r="7" spans="1:11">
      <c r="B7" s="224"/>
      <c r="C7" s="224"/>
      <c r="D7" s="195"/>
      <c r="E7" s="201">
        <v>4.5</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111</v>
      </c>
      <c r="C11" s="219" t="s">
        <v>101</v>
      </c>
      <c r="D11" s="219"/>
      <c r="E11" s="219"/>
      <c r="F11" s="120">
        <v>26.71</v>
      </c>
      <c r="G11" s="121">
        <f>(2.5+E7)*F11</f>
        <v>186.97</v>
      </c>
      <c r="H11" s="140">
        <f>G11*(VLOOKUP(OpdateretÅrstal,Prislistetillæg!$A$5:$C$61,3,FALSE)/VLOOKUP(Produktionsår,Prislistetillæg!$A$5:$C$61,3,FALSE))</f>
        <v>226.48650845730097</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186.97</v>
      </c>
      <c r="H14" s="141">
        <f>G14*(VLOOKUP(OpdateretÅrstal,Prislistetillæg!$A$5:$C$61,3,FALSE)/VLOOKUP(Produktionsår,Prislistetillæg!$A$5:$C$61,3,FALSE))</f>
        <v>226.48650845730097</v>
      </c>
    </row>
    <row r="15" spans="1:11" ht="25.5" customHeight="1"/>
    <row r="16" spans="1:11" ht="26.2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Ark85">
    <tabColor theme="1" tint="0.34998626667073579"/>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9" width="10.5" customWidth="1"/>
    <col min="10" max="10" width="12.125" customWidth="1"/>
    <col min="11" max="11" width="12" customWidth="1"/>
  </cols>
  <sheetData>
    <row r="1" spans="1:11" ht="13.5" thickBot="1">
      <c r="A1" s="229" t="s">
        <v>58</v>
      </c>
      <c r="B1" s="230"/>
      <c r="C1" s="230"/>
      <c r="D1" s="230"/>
      <c r="E1" s="230"/>
      <c r="F1" s="109">
        <v>84</v>
      </c>
      <c r="G1" s="230" t="s">
        <v>98</v>
      </c>
      <c r="H1" s="230"/>
      <c r="I1" s="230"/>
      <c r="J1" s="230"/>
      <c r="K1" s="231"/>
    </row>
    <row r="3" spans="1:11">
      <c r="A3" t="s">
        <v>60</v>
      </c>
      <c r="D3" s="7">
        <v>2014</v>
      </c>
      <c r="E3" t="s">
        <v>61</v>
      </c>
    </row>
    <row r="6" spans="1:11">
      <c r="B6" s="224" t="s">
        <v>99</v>
      </c>
      <c r="C6" s="224"/>
      <c r="D6" s="195">
        <v>8</v>
      </c>
      <c r="E6" s="201" t="s">
        <v>63</v>
      </c>
      <c r="F6" s="202"/>
      <c r="G6" s="201" t="s">
        <v>64</v>
      </c>
      <c r="H6" s="202"/>
    </row>
    <row r="7" spans="1:11">
      <c r="B7" s="224"/>
      <c r="C7" s="224"/>
      <c r="D7" s="195"/>
      <c r="E7" s="201">
        <v>4.5</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112</v>
      </c>
      <c r="C11" s="219" t="s">
        <v>101</v>
      </c>
      <c r="D11" s="219"/>
      <c r="E11" s="219"/>
      <c r="F11" s="120">
        <v>30.74</v>
      </c>
      <c r="G11" s="121">
        <f>(2.5+E7)*F11</f>
        <v>215.17999999999998</v>
      </c>
      <c r="H11" s="140">
        <f>G11*(VLOOKUP(OpdateretÅrstal,Prislistetillæg!$A$5:$C$61,3,FALSE)/VLOOKUP(Produktionsår,Prislistetillæg!$A$5:$C$61,3,FALSE))</f>
        <v>260.65875215190681</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215.17999999999998</v>
      </c>
      <c r="H14" s="141">
        <f>G14*(VLOOKUP(OpdateretÅrstal,Prislistetillæg!$A$5:$C$61,3,FALSE)/VLOOKUP(Produktionsår,Prislistetillæg!$A$5:$C$61,3,FALSE))</f>
        <v>260.65875215190681</v>
      </c>
    </row>
    <row r="15" spans="1:11" ht="25.5" customHeight="1"/>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Ark86">
    <tabColor theme="1" tint="0.34998626667073579"/>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9" width="10.5" customWidth="1"/>
    <col min="10" max="10" width="12.125" customWidth="1"/>
    <col min="11" max="11" width="12" customWidth="1"/>
  </cols>
  <sheetData>
    <row r="1" spans="1:11" ht="13.5" thickBot="1">
      <c r="A1" s="229" t="s">
        <v>58</v>
      </c>
      <c r="B1" s="230"/>
      <c r="C1" s="230"/>
      <c r="D1" s="230"/>
      <c r="E1" s="230"/>
      <c r="F1" s="109">
        <v>85</v>
      </c>
      <c r="G1" s="230" t="s">
        <v>98</v>
      </c>
      <c r="H1" s="230"/>
      <c r="I1" s="230"/>
      <c r="J1" s="230"/>
      <c r="K1" s="231"/>
    </row>
    <row r="3" spans="1:11">
      <c r="A3" t="s">
        <v>60</v>
      </c>
      <c r="D3" s="7">
        <v>2014</v>
      </c>
      <c r="E3" t="s">
        <v>61</v>
      </c>
    </row>
    <row r="6" spans="1:11">
      <c r="B6" s="224" t="s">
        <v>99</v>
      </c>
      <c r="C6" s="224"/>
      <c r="D6" s="195">
        <v>10</v>
      </c>
      <c r="E6" s="201" t="s">
        <v>63</v>
      </c>
      <c r="F6" s="202"/>
      <c r="G6" s="201" t="s">
        <v>64</v>
      </c>
      <c r="H6" s="202"/>
    </row>
    <row r="7" spans="1:11">
      <c r="B7" s="224"/>
      <c r="C7" s="224"/>
      <c r="D7" s="195"/>
      <c r="E7" s="201">
        <v>4.5</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113</v>
      </c>
      <c r="C11" s="219" t="s">
        <v>101</v>
      </c>
      <c r="D11" s="219"/>
      <c r="E11" s="219"/>
      <c r="F11" s="120">
        <v>34.75</v>
      </c>
      <c r="G11" s="121">
        <f>(2.5+E7)*F11</f>
        <v>243.25</v>
      </c>
      <c r="H11" s="140">
        <f>G11*(VLOOKUP(OpdateretÅrstal,Prislistetillæg!$A$5:$C$61,3,FALSE)/VLOOKUP(Produktionsår,Prislistetillæg!$A$5:$C$61,3,FALSE))</f>
        <v>294.66140654778019</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243.25</v>
      </c>
      <c r="H14" s="141">
        <f>G14*(VLOOKUP(OpdateretÅrstal,Prislistetillæg!$A$5:$C$61,3,FALSE)/VLOOKUP(Produktionsår,Prislistetillæg!$A$5:$C$61,3,FALSE))</f>
        <v>294.66140654778019</v>
      </c>
    </row>
    <row r="15" spans="1:11" ht="25.5" customHeight="1"/>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Ark87">
    <tabColor theme="1" tint="0.34998626667073579"/>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9" t="s">
        <v>58</v>
      </c>
      <c r="B1" s="230"/>
      <c r="C1" s="230"/>
      <c r="D1" s="230"/>
      <c r="E1" s="230"/>
      <c r="F1" s="109">
        <v>86</v>
      </c>
      <c r="G1" s="230" t="s">
        <v>98</v>
      </c>
      <c r="H1" s="230"/>
      <c r="I1" s="230"/>
      <c r="J1" s="230"/>
      <c r="K1" s="231"/>
    </row>
    <row r="3" spans="1:11">
      <c r="A3" t="s">
        <v>60</v>
      </c>
      <c r="D3" s="7">
        <v>2014</v>
      </c>
      <c r="E3" t="s">
        <v>61</v>
      </c>
    </row>
    <row r="6" spans="1:11">
      <c r="B6" s="224" t="s">
        <v>99</v>
      </c>
      <c r="C6" s="224"/>
      <c r="D6" s="195">
        <v>12</v>
      </c>
      <c r="E6" s="201" t="s">
        <v>63</v>
      </c>
      <c r="F6" s="202"/>
      <c r="G6" s="201" t="s">
        <v>64</v>
      </c>
      <c r="H6" s="202"/>
    </row>
    <row r="7" spans="1:11">
      <c r="B7" s="224"/>
      <c r="C7" s="224"/>
      <c r="D7" s="195"/>
      <c r="E7" s="201">
        <v>4.5</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114</v>
      </c>
      <c r="C11" s="219" t="s">
        <v>101</v>
      </c>
      <c r="D11" s="219"/>
      <c r="E11" s="219"/>
      <c r="F11" s="120">
        <v>38.74</v>
      </c>
      <c r="G11" s="121">
        <f>(2.5+E7)*F11</f>
        <v>271.18</v>
      </c>
      <c r="H11" s="140">
        <f>G11*(VLOOKUP(OpdateretÅrstal,Prislistetillæg!$A$5:$C$61,3,FALSE)/VLOOKUP(Produktionsår,Prislistetillæg!$A$5:$C$61,3,FALSE))</f>
        <v>328.49447164492102</v>
      </c>
    </row>
    <row r="12" spans="1:11" ht="12.75" customHeight="1">
      <c r="B12" s="5" t="s">
        <v>102</v>
      </c>
      <c r="C12" s="189" t="s">
        <v>103</v>
      </c>
      <c r="D12" s="220"/>
      <c r="E12" s="189"/>
      <c r="F12" s="6">
        <v>1.57</v>
      </c>
      <c r="G12" s="17">
        <f>((E7/0.9)*2)*F12</f>
        <v>15.700000000000001</v>
      </c>
      <c r="H12" s="122">
        <f>G12*(VLOOKUP(OpdateretÅrstal,Prislistetillæg!$A$5:$C$61,3,FALSE)/VLOOKUP(Produktionsår,Prislistetillæg!$A$5:$C$61,3,FALSE))</f>
        <v>19.018228500720038</v>
      </c>
    </row>
    <row r="13" spans="1:11" ht="12.75" customHeight="1">
      <c r="B13" s="14"/>
      <c r="C13" s="85"/>
      <c r="D13" s="86"/>
      <c r="E13" s="87"/>
      <c r="F13" s="1"/>
      <c r="G13" s="85"/>
      <c r="H13" s="122"/>
    </row>
    <row r="14" spans="1:11" ht="12.75" customHeight="1" thickBot="1">
      <c r="B14" s="15"/>
      <c r="C14" s="190" t="s">
        <v>77</v>
      </c>
      <c r="D14" s="218"/>
      <c r="E14" s="190"/>
      <c r="F14" s="16"/>
      <c r="G14" s="19">
        <f>SUM(G11:G11)</f>
        <v>271.18</v>
      </c>
      <c r="H14" s="141">
        <f>G14*(VLOOKUP(OpdateretÅrstal,Prislistetillæg!$A$5:$C$61,3,FALSE)/VLOOKUP(Produktionsår,Prislistetillæg!$A$5:$C$61,3,FALSE))</f>
        <v>328.49447164492102</v>
      </c>
    </row>
    <row r="15" spans="1:11" ht="25.5" customHeight="1"/>
    <row r="16" spans="1:11" ht="25.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Ark88">
    <tabColor theme="1" tint="0.34998626667073579"/>
  </sheetPr>
  <dimension ref="A1:K20"/>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9" t="s">
        <v>58</v>
      </c>
      <c r="B1" s="230"/>
      <c r="C1" s="230"/>
      <c r="D1" s="230"/>
      <c r="E1" s="230"/>
      <c r="F1" s="109">
        <v>87</v>
      </c>
      <c r="G1" s="230" t="s">
        <v>98</v>
      </c>
      <c r="H1" s="230"/>
      <c r="I1" s="230"/>
      <c r="J1" s="230"/>
      <c r="K1" s="231"/>
    </row>
    <row r="3" spans="1:11">
      <c r="A3" t="s">
        <v>60</v>
      </c>
      <c r="D3" s="7">
        <v>2014</v>
      </c>
      <c r="E3" t="s">
        <v>61</v>
      </c>
    </row>
    <row r="6" spans="1:11">
      <c r="B6" s="224" t="s">
        <v>99</v>
      </c>
      <c r="C6" s="224"/>
      <c r="D6" s="195">
        <v>6</v>
      </c>
      <c r="E6" s="201" t="s">
        <v>63</v>
      </c>
      <c r="F6" s="202"/>
      <c r="G6" s="201" t="s">
        <v>64</v>
      </c>
      <c r="H6" s="202"/>
    </row>
    <row r="7" spans="1:11">
      <c r="B7" s="224"/>
      <c r="C7" s="224"/>
      <c r="D7" s="195"/>
      <c r="E7" s="201">
        <v>9</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111</v>
      </c>
      <c r="C11" s="219" t="s">
        <v>101</v>
      </c>
      <c r="D11" s="219"/>
      <c r="E11" s="219"/>
      <c r="F11" s="120">
        <v>26.71</v>
      </c>
      <c r="G11" s="121">
        <f>(2.5+E7)*F11</f>
        <v>307.16500000000002</v>
      </c>
      <c r="H11" s="140">
        <f>G11*(VLOOKUP(OpdateretÅrstal,Prislistetillæg!$A$5:$C$61,3,FALSE)/VLOOKUP(Produktionsår,Prislistetillæg!$A$5:$C$61,3,FALSE))</f>
        <v>372.08497817985165</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307.16500000000002</v>
      </c>
      <c r="H14" s="141">
        <f>G14*(VLOOKUP(OpdateretÅrstal,Prislistetillæg!$A$5:$C$61,3,FALSE)/VLOOKUP(Produktionsår,Prislistetillæg!$A$5:$C$61,3,FALSE))</f>
        <v>372.08497817985165</v>
      </c>
    </row>
    <row r="15" spans="1:11" ht="25.5" customHeight="1"/>
    <row r="16" spans="1:11" ht="26.25" customHeight="1">
      <c r="C16" s="225"/>
      <c r="D16" s="225"/>
      <c r="E16" s="225"/>
    </row>
    <row r="17" ht="12.75" customHeight="1"/>
    <row r="18" ht="12.75" customHeight="1"/>
    <row r="19" ht="12.75" customHeight="1"/>
    <row r="20" ht="13.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Ark89">
    <tabColor theme="1" tint="0.34998626667073579"/>
  </sheetPr>
  <dimension ref="A1:K23"/>
  <sheetViews>
    <sheetView workbookViewId="0">
      <selection activeCell="I20" sqref="I20"/>
    </sheetView>
  </sheetViews>
  <sheetFormatPr defaultRowHeight="12.75"/>
  <cols>
    <col min="3" max="3" width="12.25" customWidth="1"/>
    <col min="5" max="5" width="21.625" customWidth="1"/>
    <col min="6" max="6" width="9.5" customWidth="1"/>
    <col min="7" max="9" width="10.5" customWidth="1"/>
    <col min="10" max="10" width="12.125" customWidth="1"/>
    <col min="11" max="11" width="12" customWidth="1"/>
  </cols>
  <sheetData>
    <row r="1" spans="1:11" ht="13.5" thickBot="1">
      <c r="A1" s="229" t="s">
        <v>58</v>
      </c>
      <c r="B1" s="230"/>
      <c r="C1" s="230"/>
      <c r="D1" s="230"/>
      <c r="E1" s="230"/>
      <c r="F1" s="109">
        <v>88</v>
      </c>
      <c r="G1" s="230" t="s">
        <v>98</v>
      </c>
      <c r="H1" s="230"/>
      <c r="I1" s="230"/>
      <c r="J1" s="230"/>
      <c r="K1" s="231"/>
    </row>
    <row r="3" spans="1:11">
      <c r="A3" t="s">
        <v>60</v>
      </c>
      <c r="D3" s="7">
        <v>2014</v>
      </c>
      <c r="E3" t="s">
        <v>61</v>
      </c>
    </row>
    <row r="6" spans="1:11">
      <c r="B6" s="224" t="s">
        <v>99</v>
      </c>
      <c r="C6" s="224"/>
      <c r="D6" s="195">
        <v>8</v>
      </c>
      <c r="E6" s="201" t="s">
        <v>63</v>
      </c>
      <c r="F6" s="202"/>
      <c r="G6" s="201" t="s">
        <v>64</v>
      </c>
      <c r="H6" s="202"/>
    </row>
    <row r="7" spans="1:11">
      <c r="B7" s="224"/>
      <c r="C7" s="224"/>
      <c r="D7" s="195"/>
      <c r="E7" s="201">
        <v>9</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112</v>
      </c>
      <c r="C11" s="219" t="s">
        <v>101</v>
      </c>
      <c r="D11" s="219"/>
      <c r="E11" s="219"/>
      <c r="F11" s="120">
        <v>30.74</v>
      </c>
      <c r="G11" s="121">
        <f>(2.5+E7)*F11</f>
        <v>353.51</v>
      </c>
      <c r="H11" s="140">
        <f>G11*(VLOOKUP(OpdateretÅrstal,Prislistetillæg!$A$5:$C$61,3,FALSE)/VLOOKUP(Produktionsår,Prislistetillæg!$A$5:$C$61,3,FALSE))</f>
        <v>428.2250928209898</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353.51</v>
      </c>
      <c r="H14" s="141">
        <f>G14*(VLOOKUP(OpdateretÅrstal,Prislistetillæg!$A$5:$C$61,3,FALSE)/VLOOKUP(Produktionsår,Prislistetillæg!$A$5:$C$61,3,FALSE))</f>
        <v>428.2250928209898</v>
      </c>
    </row>
    <row r="15" spans="1:11" ht="25.5" customHeight="1"/>
    <row r="16" spans="1:11" ht="27" customHeight="1">
      <c r="C16" s="225"/>
      <c r="D16" s="225"/>
      <c r="E16" s="225"/>
    </row>
    <row r="17" ht="12.75" customHeight="1"/>
    <row r="18" ht="12.75" customHeight="1"/>
    <row r="19" ht="12.75" customHeight="1"/>
    <row r="20" ht="12.75" customHeight="1"/>
    <row r="21" ht="12.75" customHeight="1"/>
    <row r="22" ht="12.75" customHeight="1"/>
    <row r="23" ht="12.7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FF0000"/>
  </sheetPr>
  <dimension ref="A1:K20"/>
  <sheetViews>
    <sheetView workbookViewId="0">
      <selection activeCell="I18" sqref="I18"/>
    </sheetView>
  </sheetViews>
  <sheetFormatPr defaultRowHeight="12.75"/>
  <cols>
    <col min="3" max="3" width="12.25" customWidth="1"/>
    <col min="5" max="5" width="21.625" customWidth="1"/>
    <col min="6" max="6" width="9.5" bestFit="1" customWidth="1"/>
    <col min="7" max="8" width="10.5" bestFit="1" customWidth="1"/>
    <col min="9" max="9" width="9.5" bestFit="1" customWidth="1"/>
    <col min="10" max="11" width="12.125" bestFit="1" customWidth="1"/>
  </cols>
  <sheetData>
    <row r="1" spans="1:11" ht="13.5" thickBot="1">
      <c r="A1" s="191" t="s">
        <v>58</v>
      </c>
      <c r="B1" s="192"/>
      <c r="C1" s="192"/>
      <c r="D1" s="192"/>
      <c r="E1" s="192"/>
      <c r="F1" s="76">
        <v>8</v>
      </c>
      <c r="G1" s="192" t="s">
        <v>59</v>
      </c>
      <c r="H1" s="192"/>
      <c r="I1" s="192"/>
      <c r="J1" s="192"/>
      <c r="K1" s="193"/>
    </row>
    <row r="3" spans="1:11">
      <c r="A3" t="s">
        <v>60</v>
      </c>
      <c r="D3" s="7">
        <v>2014</v>
      </c>
      <c r="E3" t="s">
        <v>61</v>
      </c>
    </row>
    <row r="6" spans="1:11">
      <c r="B6" s="194" t="s">
        <v>62</v>
      </c>
      <c r="C6" s="194"/>
      <c r="D6" s="195">
        <f>'Samle ark'!B45</f>
        <v>210</v>
      </c>
      <c r="E6" s="201" t="s">
        <v>63</v>
      </c>
      <c r="F6" s="202"/>
      <c r="G6" s="201" t="s">
        <v>64</v>
      </c>
      <c r="H6" s="202"/>
    </row>
    <row r="7" spans="1:11">
      <c r="B7" s="194"/>
      <c r="C7" s="194"/>
      <c r="D7" s="195"/>
      <c r="E7" s="201">
        <f>'Samle ark'!A50</f>
        <v>9</v>
      </c>
      <c r="F7" s="202"/>
      <c r="G7" s="199" t="str">
        <f>'Samle ark'!D43</f>
        <v>T.o.m. 500 m</v>
      </c>
      <c r="H7" s="200"/>
    </row>
    <row r="8" spans="1:11" ht="13.5" thickBot="1"/>
    <row r="9" spans="1:11" ht="12.75" customHeight="1">
      <c r="B9" s="126"/>
      <c r="C9" s="196" t="str">
        <f>G1</f>
        <v>Stålprofiler til glasvægge</v>
      </c>
      <c r="D9" s="197"/>
      <c r="E9" s="198"/>
      <c r="F9" s="125">
        <f>Produktionsår</f>
        <v>2014</v>
      </c>
      <c r="G9" s="127"/>
      <c r="H9" s="132">
        <f>OpdateretÅrstal</f>
        <v>2023</v>
      </c>
    </row>
    <row r="10" spans="1:11" ht="12.75" customHeight="1" thickBot="1">
      <c r="B10" s="13" t="s">
        <v>42</v>
      </c>
      <c r="C10" s="172" t="s">
        <v>43</v>
      </c>
      <c r="D10" s="172"/>
      <c r="E10" s="172"/>
      <c r="F10" s="129" t="s">
        <v>44</v>
      </c>
      <c r="G10" s="130" t="s">
        <v>65</v>
      </c>
      <c r="H10" s="133" t="s">
        <v>44</v>
      </c>
    </row>
    <row r="11" spans="1:11" ht="12.75" customHeight="1">
      <c r="B11" s="5" t="s">
        <v>78</v>
      </c>
      <c r="C11" s="186" t="s">
        <v>67</v>
      </c>
      <c r="D11" s="187"/>
      <c r="E11" s="188"/>
      <c r="F11" s="6">
        <v>20.420000000000002</v>
      </c>
      <c r="G11" s="17">
        <f>((2.5+E7)*2)*F11</f>
        <v>469.66</v>
      </c>
      <c r="H11" s="20">
        <f>G11*(VLOOKUP(OpdateretÅrstal,Prislistetillæg!$A$5:$C$61,3,FALSE)/VLOOKUP(Produktionsår,Prislistetillæg!$A$5:$C$61,3,FALSE))</f>
        <v>568.92364316230396</v>
      </c>
    </row>
    <row r="12" spans="1:11" ht="12.75" customHeight="1">
      <c r="B12" s="5" t="s">
        <v>68</v>
      </c>
      <c r="C12" s="189" t="s">
        <v>69</v>
      </c>
      <c r="D12" s="189"/>
      <c r="E12" s="189"/>
      <c r="F12" s="6">
        <v>78.97</v>
      </c>
      <c r="G12" s="17">
        <f>F12</f>
        <v>78.97</v>
      </c>
      <c r="H12" s="20">
        <f>G12*(VLOOKUP(OpdateretÅrstal,Prislistetillæg!$A$5:$C$61,3,FALSE)/VLOOKUP(Produktionsår,Prislistetillæg!$A$5:$C$61,3,FALSE))</f>
        <v>95.660478006487978</v>
      </c>
    </row>
    <row r="13" spans="1:11" ht="12.75" customHeight="1">
      <c r="B13" s="5" t="s">
        <v>70</v>
      </c>
      <c r="C13" s="183" t="s">
        <v>71</v>
      </c>
      <c r="D13" s="184"/>
      <c r="E13" s="185"/>
      <c r="F13" s="6">
        <v>14.18</v>
      </c>
      <c r="G13" s="18">
        <f>F13*4</f>
        <v>56.72</v>
      </c>
      <c r="H13" s="20">
        <f>G13*(VLOOKUP(OpdateretÅrstal,Prislistetillæg!$A$5:$C$61,3,FALSE)/VLOOKUP(Produktionsår,Prislistetillæg!$A$5:$C$61,3,FALSE))</f>
        <v>68.707893029352903</v>
      </c>
    </row>
    <row r="14" spans="1:11" ht="12.75" customHeight="1">
      <c r="B14" s="5" t="s">
        <v>72</v>
      </c>
      <c r="C14" s="189" t="s">
        <v>73</v>
      </c>
      <c r="D14" s="189"/>
      <c r="E14" s="189"/>
      <c r="F14" s="6">
        <v>8.65</v>
      </c>
      <c r="G14" s="17">
        <f>F14*(2.5+E7)</f>
        <v>99.475000000000009</v>
      </c>
      <c r="H14" s="20">
        <f>G14*(VLOOKUP(OpdateretÅrstal,Prislistetillæg!$A$5:$C$61,3,FALSE)/VLOOKUP(Produktionsår,Prislistetillæg!$A$5:$C$61,3,FALSE))</f>
        <v>120.4992535101354</v>
      </c>
    </row>
    <row r="15" spans="1:11" ht="12.75" customHeight="1">
      <c r="B15" s="5" t="s">
        <v>70</v>
      </c>
      <c r="C15" s="183" t="s">
        <v>74</v>
      </c>
      <c r="D15" s="184"/>
      <c r="E15" s="185"/>
      <c r="F15" s="6">
        <v>14.18</v>
      </c>
      <c r="G15" s="17">
        <f>F15*2</f>
        <v>28.36</v>
      </c>
      <c r="H15" s="20">
        <f>G15*(VLOOKUP(OpdateretÅrstal,Prislistetillæg!$A$5:$C$61,3,FALSE)/VLOOKUP(Produktionsår,Prislistetillæg!$A$5:$C$61,3,FALSE))</f>
        <v>34.353946514676451</v>
      </c>
    </row>
    <row r="16" spans="1:11" ht="12.75" customHeight="1">
      <c r="B16" s="5" t="s">
        <v>75</v>
      </c>
      <c r="C16" s="183" t="s">
        <v>76</v>
      </c>
      <c r="D16" s="184"/>
      <c r="E16" s="185"/>
      <c r="F16" s="6">
        <v>2.0099999999999998</v>
      </c>
      <c r="G16" s="18">
        <f>((2.5+E7)*4)*F16</f>
        <v>92.46</v>
      </c>
      <c r="H16" s="20">
        <f>G16*(VLOOKUP(OpdateretÅrstal,Prislistetillæg!$A$5:$C$61,3,FALSE)/VLOOKUP(Produktionsår,Prislistetillæg!$A$5:$C$61,3,FALSE))</f>
        <v>112.00161829150156</v>
      </c>
    </row>
    <row r="17" spans="2:8" ht="12.75" customHeight="1">
      <c r="B17" s="14"/>
      <c r="C17" s="85"/>
      <c r="D17" s="86"/>
      <c r="E17" s="87"/>
      <c r="F17" s="1"/>
      <c r="H17" s="20"/>
    </row>
    <row r="18" spans="2:8" ht="12.75" customHeight="1" thickBot="1">
      <c r="B18" s="15"/>
      <c r="C18" s="190" t="s">
        <v>77</v>
      </c>
      <c r="D18" s="190"/>
      <c r="E18" s="190"/>
      <c r="F18" s="16"/>
      <c r="G18" s="19">
        <f>SUM(G11:G16)</f>
        <v>825.6450000000001</v>
      </c>
      <c r="H18" s="21">
        <f>G18*(VLOOKUP(OpdateretÅrstal,Prislistetillæg!$A$5:$C$61,3,FALSE)/VLOOKUP(Produktionsår,Prislistetillæg!$A$5:$C$61,3,FALSE))</f>
        <v>1000.1468325144584</v>
      </c>
    </row>
    <row r="19" spans="2:8" ht="25.5" customHeight="1"/>
    <row r="20" spans="2:8" ht="25.5" customHeight="1"/>
  </sheetData>
  <mergeCells count="17">
    <mergeCell ref="C14:E14"/>
    <mergeCell ref="C15:E15"/>
    <mergeCell ref="C16:E16"/>
    <mergeCell ref="C18:E18"/>
    <mergeCell ref="C9:E9"/>
    <mergeCell ref="C10:E10"/>
    <mergeCell ref="C11:E11"/>
    <mergeCell ref="C12:E12"/>
    <mergeCell ref="C13:E13"/>
    <mergeCell ref="A1:E1"/>
    <mergeCell ref="G1:K1"/>
    <mergeCell ref="B6:C7"/>
    <mergeCell ref="D6:D7"/>
    <mergeCell ref="G7:H7"/>
    <mergeCell ref="G6:H6"/>
    <mergeCell ref="E7:F7"/>
    <mergeCell ref="E6:F6"/>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Ark90">
    <tabColor theme="1" tint="0.34998626667073579"/>
  </sheetPr>
  <dimension ref="A1:K16"/>
  <sheetViews>
    <sheetView workbookViewId="0">
      <selection activeCell="I20" sqref="I20"/>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9" t="s">
        <v>58</v>
      </c>
      <c r="B1" s="230"/>
      <c r="C1" s="230"/>
      <c r="D1" s="230"/>
      <c r="E1" s="230"/>
      <c r="F1" s="109">
        <v>89</v>
      </c>
      <c r="G1" s="230" t="s">
        <v>98</v>
      </c>
      <c r="H1" s="230"/>
      <c r="I1" s="230"/>
      <c r="J1" s="230"/>
      <c r="K1" s="231"/>
    </row>
    <row r="3" spans="1:11">
      <c r="A3" t="s">
        <v>60</v>
      </c>
      <c r="D3" s="7">
        <v>2014</v>
      </c>
      <c r="E3" t="s">
        <v>61</v>
      </c>
    </row>
    <row r="6" spans="1:11">
      <c r="B6" s="224" t="s">
        <v>99</v>
      </c>
      <c r="C6" s="224"/>
      <c r="D6" s="195">
        <v>10</v>
      </c>
      <c r="E6" s="201" t="s">
        <v>63</v>
      </c>
      <c r="F6" s="202"/>
      <c r="G6" s="201" t="s">
        <v>64</v>
      </c>
      <c r="H6" s="202"/>
    </row>
    <row r="7" spans="1:11">
      <c r="B7" s="224"/>
      <c r="C7" s="224"/>
      <c r="D7" s="195"/>
      <c r="E7" s="201">
        <v>9</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113</v>
      </c>
      <c r="C11" s="219" t="s">
        <v>101</v>
      </c>
      <c r="D11" s="219"/>
      <c r="E11" s="219"/>
      <c r="F11" s="120">
        <v>34.75</v>
      </c>
      <c r="G11" s="121">
        <f>(2.5+E7)*F11</f>
        <v>399.625</v>
      </c>
      <c r="H11" s="140">
        <f>G11*(VLOOKUP(OpdateretÅrstal,Prislistetillæg!$A$5:$C$61,3,FALSE)/VLOOKUP(Produktionsår,Prislistetillæg!$A$5:$C$61,3,FALSE))</f>
        <v>484.08659647135318</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399.625</v>
      </c>
      <c r="H14" s="141">
        <f>G14*(VLOOKUP(OpdateretÅrstal,Prislistetillæg!$A$5:$C$61,3,FALSE)/VLOOKUP(Produktionsår,Prislistetillæg!$A$5:$C$61,3,FALSE))</f>
        <v>484.08659647135318</v>
      </c>
    </row>
    <row r="15" spans="1:11" ht="25.5" customHeight="1"/>
    <row r="16" spans="1:11" ht="25.5" customHeight="1">
      <c r="C16" s="225"/>
      <c r="D16" s="225"/>
      <c r="E16" s="225"/>
    </row>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Ark91">
    <tabColor theme="1" tint="0.34998626667073579"/>
  </sheetPr>
  <dimension ref="A1:K20"/>
  <sheetViews>
    <sheetView workbookViewId="0">
      <selection sqref="A1:E1"/>
    </sheetView>
  </sheetViews>
  <sheetFormatPr defaultRowHeight="12.75"/>
  <cols>
    <col min="3" max="3" width="12.25" customWidth="1"/>
    <col min="5" max="5" width="21.625" customWidth="1"/>
    <col min="6" max="6" width="9.5" customWidth="1"/>
    <col min="7" max="8" width="10.5" customWidth="1"/>
    <col min="9" max="9" width="9.5" customWidth="1"/>
    <col min="10" max="11" width="12.125" customWidth="1"/>
  </cols>
  <sheetData>
    <row r="1" spans="1:11" ht="13.5" thickBot="1">
      <c r="A1" s="229" t="s">
        <v>58</v>
      </c>
      <c r="B1" s="230"/>
      <c r="C1" s="230"/>
      <c r="D1" s="230"/>
      <c r="E1" s="230"/>
      <c r="F1" s="109">
        <v>90</v>
      </c>
      <c r="G1" s="230" t="s">
        <v>98</v>
      </c>
      <c r="H1" s="230"/>
      <c r="I1" s="230"/>
      <c r="J1" s="230"/>
      <c r="K1" s="231"/>
    </row>
    <row r="3" spans="1:11">
      <c r="A3" t="s">
        <v>60</v>
      </c>
      <c r="D3" s="7">
        <v>2014</v>
      </c>
      <c r="E3" t="s">
        <v>61</v>
      </c>
    </row>
    <row r="6" spans="1:11">
      <c r="B6" s="224" t="s">
        <v>99</v>
      </c>
      <c r="C6" s="224"/>
      <c r="D6" s="195">
        <v>12</v>
      </c>
      <c r="E6" s="201" t="s">
        <v>63</v>
      </c>
      <c r="F6" s="202"/>
      <c r="G6" s="201" t="s">
        <v>64</v>
      </c>
      <c r="H6" s="202"/>
    </row>
    <row r="7" spans="1:11">
      <c r="B7" s="224"/>
      <c r="C7" s="224"/>
      <c r="D7" s="195"/>
      <c r="E7" s="201">
        <v>9</v>
      </c>
      <c r="F7" s="202"/>
      <c r="G7" s="199" t="str">
        <f>'Samle ark'!J73</f>
        <v>Over 1500 kvm</v>
      </c>
      <c r="H7" s="200"/>
    </row>
    <row r="8" spans="1:11" ht="13.5" thickBot="1"/>
    <row r="9" spans="1:11" ht="12.75" customHeight="1">
      <c r="B9" s="126"/>
      <c r="C9" s="196" t="str">
        <f>G1</f>
        <v>Opsætning af glas på metalprofiler</v>
      </c>
      <c r="D9" s="197"/>
      <c r="E9" s="198"/>
      <c r="F9" s="125">
        <f>Produktionsår</f>
        <v>2014</v>
      </c>
      <c r="G9" s="127"/>
      <c r="H9" s="128">
        <f>OpdateretÅrstal</f>
        <v>2023</v>
      </c>
    </row>
    <row r="10" spans="1:11" ht="12.75" customHeight="1" thickBot="1">
      <c r="B10" s="13" t="s">
        <v>42</v>
      </c>
      <c r="C10" s="172" t="s">
        <v>43</v>
      </c>
      <c r="D10" s="172"/>
      <c r="E10" s="172"/>
      <c r="F10" s="129" t="s">
        <v>44</v>
      </c>
      <c r="G10" s="130" t="s">
        <v>65</v>
      </c>
      <c r="H10" s="131" t="s">
        <v>44</v>
      </c>
    </row>
    <row r="11" spans="1:11" ht="12.75" customHeight="1">
      <c r="B11" s="119" t="s">
        <v>114</v>
      </c>
      <c r="C11" s="219" t="s">
        <v>101</v>
      </c>
      <c r="D11" s="219"/>
      <c r="E11" s="219"/>
      <c r="F11" s="120">
        <v>38.74</v>
      </c>
      <c r="G11" s="121">
        <f>(2.5+E7)*F11</f>
        <v>445.51000000000005</v>
      </c>
      <c r="H11" s="140">
        <f>G11*(VLOOKUP(OpdateretÅrstal,Prislistetillæg!$A$5:$C$61,3,FALSE)/VLOOKUP(Produktionsår,Prislistetillæg!$A$5:$C$61,3,FALSE))</f>
        <v>539.66948913094166</v>
      </c>
    </row>
    <row r="12" spans="1:11" ht="12.75" customHeight="1">
      <c r="B12" s="5" t="s">
        <v>102</v>
      </c>
      <c r="C12" s="189" t="s">
        <v>103</v>
      </c>
      <c r="D12" s="220"/>
      <c r="E12" s="189"/>
      <c r="F12" s="6">
        <v>1.57</v>
      </c>
      <c r="G12" s="17">
        <f>((E7/0.9)*2)*F12</f>
        <v>31.400000000000002</v>
      </c>
      <c r="H12" s="122">
        <f>G12*(VLOOKUP(OpdateretÅrstal,Prislistetillæg!$A$5:$C$61,3,FALSE)/VLOOKUP(Produktionsår,Prislistetillæg!$A$5:$C$61,3,FALSE))</f>
        <v>38.036457001440077</v>
      </c>
    </row>
    <row r="13" spans="1:11" ht="12.75" customHeight="1">
      <c r="B13" s="14"/>
      <c r="C13" s="85"/>
      <c r="D13" s="86"/>
      <c r="E13" s="87"/>
      <c r="F13" s="1"/>
      <c r="G13" s="85"/>
      <c r="H13" s="122"/>
    </row>
    <row r="14" spans="1:11" ht="12.75" customHeight="1" thickBot="1">
      <c r="B14" s="15"/>
      <c r="C14" s="190" t="s">
        <v>77</v>
      </c>
      <c r="D14" s="218"/>
      <c r="E14" s="190"/>
      <c r="F14" s="16"/>
      <c r="G14" s="19">
        <f>SUM(G11:G11)</f>
        <v>445.51000000000005</v>
      </c>
      <c r="H14" s="141">
        <f>G14*(VLOOKUP(OpdateretÅrstal,Prislistetillæg!$A$5:$C$61,3,FALSE)/VLOOKUP(Produktionsår,Prislistetillæg!$A$5:$C$61,3,FALSE))</f>
        <v>539.66948913094166</v>
      </c>
    </row>
    <row r="15" spans="1:11" ht="25.5" customHeight="1"/>
    <row r="16" spans="1:11" ht="26.25" customHeight="1">
      <c r="C16" s="225"/>
      <c r="D16" s="225"/>
      <c r="E16" s="225"/>
    </row>
    <row r="17" ht="12.75" customHeight="1"/>
    <row r="18" ht="12.75" customHeight="1"/>
    <row r="19" ht="12.75" customHeight="1"/>
    <row r="20" ht="13.5" customHeight="1"/>
  </sheetData>
  <mergeCells count="14">
    <mergeCell ref="C9:E9"/>
    <mergeCell ref="A1:E1"/>
    <mergeCell ref="G1:K1"/>
    <mergeCell ref="B6:C7"/>
    <mergeCell ref="D6:D7"/>
    <mergeCell ref="E6:F6"/>
    <mergeCell ref="G6:H6"/>
    <mergeCell ref="E7:F7"/>
    <mergeCell ref="G7:H7"/>
    <mergeCell ref="C14:E14"/>
    <mergeCell ref="C16:E16"/>
    <mergeCell ref="C10:E10"/>
    <mergeCell ref="C11:E11"/>
    <mergeCell ref="C12:E12"/>
  </mergeCell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Ark92"/>
  <dimension ref="A1:I61"/>
  <sheetViews>
    <sheetView workbookViewId="0">
      <selection activeCell="C2" sqref="C2:I2"/>
    </sheetView>
  </sheetViews>
  <sheetFormatPr defaultRowHeight="12.75"/>
  <cols>
    <col min="2" max="3" width="9.5" bestFit="1" customWidth="1"/>
    <col min="11" max="11" width="10.125" bestFit="1" customWidth="1"/>
  </cols>
  <sheetData>
    <row r="1" spans="1:9">
      <c r="C1" s="225" t="s">
        <v>115</v>
      </c>
      <c r="D1" s="225"/>
      <c r="E1" s="225"/>
      <c r="F1" s="225"/>
      <c r="G1" s="225"/>
      <c r="H1" s="225"/>
      <c r="I1" s="225"/>
    </row>
    <row r="2" spans="1:9">
      <c r="C2" s="225" t="s">
        <v>116</v>
      </c>
      <c r="D2" s="225"/>
      <c r="E2" s="225"/>
      <c r="F2" s="225"/>
      <c r="G2" s="225"/>
      <c r="H2" s="225"/>
      <c r="I2" s="225"/>
    </row>
    <row r="4" spans="1:9" ht="39" customHeight="1">
      <c r="B4" s="8" t="str">
        <f>'[1]Prisliste tillæg'!$B$3</f>
        <v>Det aktuelle års tillæg</v>
      </c>
      <c r="C4" s="9" t="str">
        <f>'[1]Prisliste tillæg'!$C$3</f>
        <v>Samlet Prisliste tillæg</v>
      </c>
    </row>
    <row r="5" spans="1:9">
      <c r="A5">
        <f>'[1]Prisliste tillæg'!$A4</f>
        <v>2014</v>
      </c>
      <c r="B5" s="11">
        <f>'[1]Prisliste tillæg'!$B4</f>
        <v>1</v>
      </c>
      <c r="C5" s="10">
        <f>'[1]Prisliste tillæg'!$C4</f>
        <v>1</v>
      </c>
    </row>
    <row r="6" spans="1:9">
      <c r="A6">
        <f>'[1]Prisliste tillæg'!$A5</f>
        <v>2015</v>
      </c>
      <c r="B6" s="11">
        <f>'[1]Prisliste tillæg'!$B5</f>
        <v>1.014</v>
      </c>
      <c r="C6" s="10">
        <f>'[1]Prisliste tillæg'!$C5</f>
        <v>1.014</v>
      </c>
    </row>
    <row r="7" spans="1:9">
      <c r="A7">
        <f>'[1]Prisliste tillæg'!$A6</f>
        <v>2016</v>
      </c>
      <c r="B7" s="11">
        <f>'[1]Prisliste tillæg'!$B6</f>
        <v>1.0189999999999999</v>
      </c>
      <c r="C7" s="10">
        <f>'[1]Prisliste tillæg'!$C6</f>
        <v>1.033266</v>
      </c>
    </row>
    <row r="8" spans="1:9">
      <c r="A8">
        <f>'[1]Prisliste tillæg'!$A7</f>
        <v>2017</v>
      </c>
      <c r="B8" s="11">
        <f>'[1]Prisliste tillæg'!$B7</f>
        <v>1.018</v>
      </c>
      <c r="C8" s="10">
        <f>'[1]Prisliste tillæg'!$C7</f>
        <v>1.0518647880000001</v>
      </c>
    </row>
    <row r="9" spans="1:9">
      <c r="A9">
        <f>'[1]Prisliste tillæg'!$A8</f>
        <v>2018</v>
      </c>
      <c r="B9" s="11">
        <f>'[1]Prisliste tillæg'!$B8</f>
        <v>1.0189999999999999</v>
      </c>
      <c r="C9" s="10">
        <f>'[1]Prisliste tillæg'!$C8</f>
        <v>1.0718502189720001</v>
      </c>
    </row>
    <row r="10" spans="1:9">
      <c r="A10">
        <f>'[1]Prisliste tillæg'!$A9</f>
        <v>2019</v>
      </c>
      <c r="B10" s="11">
        <f>'[1]Prisliste tillæg'!$B9</f>
        <v>1.0209999999999999</v>
      </c>
      <c r="C10" s="10">
        <f>'[1]Prisliste tillæg'!$C9</f>
        <v>1.0943590735704121</v>
      </c>
    </row>
    <row r="11" spans="1:9">
      <c r="A11">
        <f>'[1]Prisliste tillæg'!$A10</f>
        <v>2020</v>
      </c>
      <c r="B11" s="11">
        <f>'[1]Prisliste tillæg'!$B10</f>
        <v>1.0209999999999999</v>
      </c>
      <c r="C11" s="10">
        <f>'[1]Prisliste tillæg'!$C10</f>
        <v>1.1173406141153905</v>
      </c>
    </row>
    <row r="12" spans="1:9">
      <c r="A12">
        <f>'[1]Prisliste tillæg'!$A11</f>
        <v>2021</v>
      </c>
      <c r="B12" s="11">
        <f>'[1]Prisliste tillæg'!$B11</f>
        <v>1.0209999999999999</v>
      </c>
      <c r="C12" s="10">
        <f>'[1]Prisliste tillæg'!$C11</f>
        <v>1.1408047670118135</v>
      </c>
    </row>
    <row r="13" spans="1:9">
      <c r="A13">
        <f>'[1]Prisliste tillæg'!$A12</f>
        <v>2022</v>
      </c>
      <c r="B13" s="11">
        <f>'[1]Prisliste tillæg'!$B12</f>
        <v>1.0209999999999999</v>
      </c>
      <c r="C13" s="10">
        <f>'[1]Prisliste tillæg'!$C12</f>
        <v>1.1647616671190615</v>
      </c>
    </row>
    <row r="14" spans="1:9">
      <c r="A14">
        <f>'[1]Prisliste tillæg'!$A13</f>
        <v>2023</v>
      </c>
      <c r="B14" s="11">
        <f>'[1]Prisliste tillæg'!$B13</f>
        <v>1.04</v>
      </c>
      <c r="C14" s="10">
        <f>'[1]Prisliste tillæg'!$C13</f>
        <v>1.211352133803824</v>
      </c>
    </row>
    <row r="15" spans="1:9">
      <c r="A15">
        <f>'[1]Prisliste tillæg'!$A14</f>
        <v>2024</v>
      </c>
      <c r="B15" s="11">
        <f>'[1]Prisliste tillæg'!$B14</f>
        <v>0</v>
      </c>
      <c r="C15" s="10">
        <f>'[1]Prisliste tillæg'!$C14</f>
        <v>0</v>
      </c>
    </row>
    <row r="16" spans="1:9">
      <c r="A16">
        <f>'[1]Prisliste tillæg'!$A15</f>
        <v>2025</v>
      </c>
      <c r="B16" s="11">
        <f>'[1]Prisliste tillæg'!$B15</f>
        <v>0</v>
      </c>
      <c r="C16" s="10">
        <f>'[1]Prisliste tillæg'!$C15</f>
        <v>0</v>
      </c>
    </row>
    <row r="17" spans="1:3">
      <c r="A17">
        <f>'[1]Prisliste tillæg'!$A16</f>
        <v>2026</v>
      </c>
      <c r="B17" s="11">
        <f>'[1]Prisliste tillæg'!$B16</f>
        <v>0</v>
      </c>
      <c r="C17" s="10">
        <f>'[1]Prisliste tillæg'!$C16</f>
        <v>0</v>
      </c>
    </row>
    <row r="18" spans="1:3">
      <c r="A18">
        <f>'[1]Prisliste tillæg'!$A17</f>
        <v>2027</v>
      </c>
      <c r="B18" s="11">
        <f>'[1]Prisliste tillæg'!$B17</f>
        <v>0</v>
      </c>
      <c r="C18" s="10">
        <f>'[1]Prisliste tillæg'!$C17</f>
        <v>0</v>
      </c>
    </row>
    <row r="19" spans="1:3">
      <c r="A19">
        <f>'[1]Prisliste tillæg'!$A18</f>
        <v>2028</v>
      </c>
      <c r="B19" s="11">
        <f>'[1]Prisliste tillæg'!$B18</f>
        <v>0</v>
      </c>
      <c r="C19" s="10">
        <f>'[1]Prisliste tillæg'!$C18</f>
        <v>0</v>
      </c>
    </row>
    <row r="20" spans="1:3">
      <c r="A20">
        <f>'[1]Prisliste tillæg'!$A19</f>
        <v>2029</v>
      </c>
      <c r="B20" s="11">
        <f>'[1]Prisliste tillæg'!$B19</f>
        <v>0</v>
      </c>
      <c r="C20" s="10">
        <f>'[1]Prisliste tillæg'!$C19</f>
        <v>0</v>
      </c>
    </row>
    <row r="21" spans="1:3">
      <c r="A21">
        <f>'[1]Prisliste tillæg'!$A20</f>
        <v>2030</v>
      </c>
      <c r="B21" s="11">
        <f>'[1]Prisliste tillæg'!$B20</f>
        <v>0</v>
      </c>
      <c r="C21" s="10">
        <f>'[1]Prisliste tillæg'!$C20</f>
        <v>0</v>
      </c>
    </row>
    <row r="22" spans="1:3">
      <c r="A22">
        <f>'[1]Prisliste tillæg'!$A21</f>
        <v>2031</v>
      </c>
      <c r="B22" s="11">
        <f>'[1]Prisliste tillæg'!$B21</f>
        <v>0</v>
      </c>
      <c r="C22" s="10">
        <f>'[1]Prisliste tillæg'!$C21</f>
        <v>0</v>
      </c>
    </row>
    <row r="23" spans="1:3">
      <c r="A23">
        <f>'[1]Prisliste tillæg'!$A22</f>
        <v>2032</v>
      </c>
      <c r="B23" s="11">
        <f>'[1]Prisliste tillæg'!$B22</f>
        <v>0</v>
      </c>
      <c r="C23" s="10">
        <f>'[1]Prisliste tillæg'!$C22</f>
        <v>0</v>
      </c>
    </row>
    <row r="24" spans="1:3">
      <c r="A24">
        <f>'[1]Prisliste tillæg'!$A23</f>
        <v>2033</v>
      </c>
      <c r="B24" s="11">
        <f>'[1]Prisliste tillæg'!$B23</f>
        <v>0</v>
      </c>
      <c r="C24" s="10">
        <f>'[1]Prisliste tillæg'!$C23</f>
        <v>0</v>
      </c>
    </row>
    <row r="25" spans="1:3">
      <c r="A25">
        <f>'[1]Prisliste tillæg'!$A24</f>
        <v>2034</v>
      </c>
      <c r="B25" s="11">
        <f>'[1]Prisliste tillæg'!$B24</f>
        <v>0</v>
      </c>
      <c r="C25" s="10">
        <f>'[1]Prisliste tillæg'!$C24</f>
        <v>0</v>
      </c>
    </row>
    <row r="26" spans="1:3">
      <c r="A26">
        <f>'[1]Prisliste tillæg'!$A25</f>
        <v>2035</v>
      </c>
      <c r="B26" s="11">
        <f>'[1]Prisliste tillæg'!$B25</f>
        <v>0</v>
      </c>
      <c r="C26" s="10">
        <f>'[1]Prisliste tillæg'!$C25</f>
        <v>0</v>
      </c>
    </row>
    <row r="27" spans="1:3">
      <c r="A27">
        <f>'[1]Prisliste tillæg'!$A26</f>
        <v>2036</v>
      </c>
      <c r="B27" s="11">
        <f>'[1]Prisliste tillæg'!$B26</f>
        <v>0</v>
      </c>
      <c r="C27" s="10">
        <f>'[1]Prisliste tillæg'!$C26</f>
        <v>0</v>
      </c>
    </row>
    <row r="28" spans="1:3">
      <c r="A28">
        <f>'[1]Prisliste tillæg'!$A27</f>
        <v>2037</v>
      </c>
      <c r="B28" s="11">
        <f>'[1]Prisliste tillæg'!$B27</f>
        <v>0</v>
      </c>
      <c r="C28" s="10">
        <f>'[1]Prisliste tillæg'!$C27</f>
        <v>0</v>
      </c>
    </row>
    <row r="29" spans="1:3">
      <c r="A29">
        <f>'[1]Prisliste tillæg'!$A28</f>
        <v>2038</v>
      </c>
      <c r="B29" s="11">
        <f>'[1]Prisliste tillæg'!$B28</f>
        <v>0</v>
      </c>
      <c r="C29" s="10">
        <f>'[1]Prisliste tillæg'!$C28</f>
        <v>0</v>
      </c>
    </row>
    <row r="30" spans="1:3">
      <c r="A30">
        <f>'[1]Prisliste tillæg'!$A29</f>
        <v>2039</v>
      </c>
      <c r="B30" s="11">
        <f>'[1]Prisliste tillæg'!$B29</f>
        <v>0</v>
      </c>
      <c r="C30" s="10">
        <f>'[1]Prisliste tillæg'!$C29</f>
        <v>0</v>
      </c>
    </row>
    <row r="31" spans="1:3">
      <c r="A31">
        <f>'[1]Prisliste tillæg'!$A30</f>
        <v>2040</v>
      </c>
      <c r="B31" s="11">
        <f>'[1]Prisliste tillæg'!$B30</f>
        <v>0</v>
      </c>
      <c r="C31" s="10">
        <f>'[1]Prisliste tillæg'!$C30</f>
        <v>0</v>
      </c>
    </row>
    <row r="32" spans="1:3">
      <c r="A32">
        <f>'[1]Prisliste tillæg'!$A31</f>
        <v>2041</v>
      </c>
      <c r="B32" s="11">
        <f>'[1]Prisliste tillæg'!$B31</f>
        <v>0</v>
      </c>
      <c r="C32" s="10">
        <f>'[1]Prisliste tillæg'!$C31</f>
        <v>0</v>
      </c>
    </row>
    <row r="33" spans="1:3">
      <c r="A33">
        <f>'[1]Prisliste tillæg'!$A32</f>
        <v>2042</v>
      </c>
      <c r="B33" s="11">
        <f>'[1]Prisliste tillæg'!$B32</f>
        <v>0</v>
      </c>
      <c r="C33" s="10">
        <f>'[1]Prisliste tillæg'!$C32</f>
        <v>0</v>
      </c>
    </row>
    <row r="34" spans="1:3">
      <c r="A34">
        <f>'[1]Prisliste tillæg'!$A33</f>
        <v>2043</v>
      </c>
      <c r="B34" s="11">
        <f>'[1]Prisliste tillæg'!$B33</f>
        <v>0</v>
      </c>
      <c r="C34" s="10">
        <f>'[1]Prisliste tillæg'!$C33</f>
        <v>0</v>
      </c>
    </row>
    <row r="35" spans="1:3">
      <c r="A35">
        <f>'[1]Prisliste tillæg'!$A34</f>
        <v>2044</v>
      </c>
      <c r="B35" s="11">
        <f>'[1]Prisliste tillæg'!$B34</f>
        <v>0</v>
      </c>
      <c r="C35" s="10">
        <f>'[1]Prisliste tillæg'!$C34</f>
        <v>0</v>
      </c>
    </row>
    <row r="36" spans="1:3">
      <c r="A36">
        <f>'[1]Prisliste tillæg'!$A35</f>
        <v>2045</v>
      </c>
      <c r="B36" s="11">
        <f>'[1]Prisliste tillæg'!$B35</f>
        <v>0</v>
      </c>
      <c r="C36" s="10">
        <f>'[1]Prisliste tillæg'!$C35</f>
        <v>0</v>
      </c>
    </row>
    <row r="37" spans="1:3">
      <c r="A37">
        <f>'[1]Prisliste tillæg'!$A36</f>
        <v>2046</v>
      </c>
      <c r="B37" s="11">
        <f>'[1]Prisliste tillæg'!$B36</f>
        <v>0</v>
      </c>
      <c r="C37" s="10">
        <f>'[1]Prisliste tillæg'!$C36</f>
        <v>0</v>
      </c>
    </row>
    <row r="38" spans="1:3">
      <c r="A38">
        <f>'[1]Prisliste tillæg'!$A37</f>
        <v>2047</v>
      </c>
      <c r="B38" s="11">
        <f>'[1]Prisliste tillæg'!$B37</f>
        <v>0</v>
      </c>
      <c r="C38" s="10">
        <f>'[1]Prisliste tillæg'!$C37</f>
        <v>0</v>
      </c>
    </row>
    <row r="39" spans="1:3">
      <c r="A39">
        <f>'[1]Prisliste tillæg'!$A38</f>
        <v>2048</v>
      </c>
      <c r="B39" s="11">
        <f>'[1]Prisliste tillæg'!$B38</f>
        <v>0</v>
      </c>
      <c r="C39" s="10">
        <f>'[1]Prisliste tillæg'!$C38</f>
        <v>0</v>
      </c>
    </row>
    <row r="40" spans="1:3">
      <c r="A40">
        <f>'[1]Prisliste tillæg'!$A39</f>
        <v>2049</v>
      </c>
      <c r="B40" s="11">
        <f>'[1]Prisliste tillæg'!$B39</f>
        <v>0</v>
      </c>
      <c r="C40" s="10">
        <f>'[1]Prisliste tillæg'!$C39</f>
        <v>0</v>
      </c>
    </row>
    <row r="41" spans="1:3">
      <c r="A41">
        <f>'[1]Prisliste tillæg'!$A40</f>
        <v>2050</v>
      </c>
      <c r="B41" s="11">
        <f>'[1]Prisliste tillæg'!$B40</f>
        <v>0</v>
      </c>
      <c r="C41" s="10">
        <f>'[1]Prisliste tillæg'!$C40</f>
        <v>0</v>
      </c>
    </row>
    <row r="42" spans="1:3">
      <c r="A42">
        <f>'[1]Prisliste tillæg'!$A41</f>
        <v>2051</v>
      </c>
      <c r="B42" s="11">
        <f>'[1]Prisliste tillæg'!$B41</f>
        <v>0</v>
      </c>
      <c r="C42" s="10">
        <f>'[1]Prisliste tillæg'!$C41</f>
        <v>0</v>
      </c>
    </row>
    <row r="43" spans="1:3">
      <c r="A43">
        <f>'[1]Prisliste tillæg'!$A42</f>
        <v>2052</v>
      </c>
      <c r="B43" s="11">
        <f>'[1]Prisliste tillæg'!$B42</f>
        <v>0</v>
      </c>
      <c r="C43" s="10">
        <f>'[1]Prisliste tillæg'!$C42</f>
        <v>0</v>
      </c>
    </row>
    <row r="44" spans="1:3">
      <c r="A44">
        <f>'[1]Prisliste tillæg'!$A43</f>
        <v>2053</v>
      </c>
      <c r="B44" s="11">
        <f>'[1]Prisliste tillæg'!$B43</f>
        <v>0</v>
      </c>
      <c r="C44" s="10">
        <f>'[1]Prisliste tillæg'!$C43</f>
        <v>0</v>
      </c>
    </row>
    <row r="45" spans="1:3">
      <c r="A45">
        <f>'[1]Prisliste tillæg'!$A44</f>
        <v>2054</v>
      </c>
      <c r="B45" s="11">
        <f>'[1]Prisliste tillæg'!$B44</f>
        <v>0</v>
      </c>
      <c r="C45" s="10">
        <f>'[1]Prisliste tillæg'!$C44</f>
        <v>0</v>
      </c>
    </row>
    <row r="46" spans="1:3">
      <c r="A46">
        <f>'[1]Prisliste tillæg'!$A45</f>
        <v>2055</v>
      </c>
      <c r="B46" s="11">
        <f>'[1]Prisliste tillæg'!$B45</f>
        <v>0</v>
      </c>
      <c r="C46" s="10">
        <f>'[1]Prisliste tillæg'!$C45</f>
        <v>0</v>
      </c>
    </row>
    <row r="47" spans="1:3">
      <c r="A47">
        <f>'[1]Prisliste tillæg'!$A46</f>
        <v>2056</v>
      </c>
      <c r="B47" s="11">
        <f>'[1]Prisliste tillæg'!$B46</f>
        <v>0</v>
      </c>
      <c r="C47" s="10">
        <f>'[1]Prisliste tillæg'!$C46</f>
        <v>0</v>
      </c>
    </row>
    <row r="48" spans="1:3">
      <c r="A48">
        <f>'[1]Prisliste tillæg'!$A47</f>
        <v>2057</v>
      </c>
      <c r="B48" s="11">
        <f>'[1]Prisliste tillæg'!$B47</f>
        <v>0</v>
      </c>
      <c r="C48" s="10">
        <f>'[1]Prisliste tillæg'!$C47</f>
        <v>0</v>
      </c>
    </row>
    <row r="49" spans="1:3">
      <c r="A49">
        <f>'[1]Prisliste tillæg'!$A48</f>
        <v>2058</v>
      </c>
      <c r="B49" s="11">
        <f>'[1]Prisliste tillæg'!$B48</f>
        <v>0</v>
      </c>
      <c r="C49" s="10">
        <f>'[1]Prisliste tillæg'!$C48</f>
        <v>0</v>
      </c>
    </row>
    <row r="50" spans="1:3">
      <c r="A50">
        <f>'[1]Prisliste tillæg'!$A49</f>
        <v>2059</v>
      </c>
      <c r="B50" s="11">
        <f>'[1]Prisliste tillæg'!$B49</f>
        <v>0</v>
      </c>
      <c r="C50" s="10">
        <f>'[1]Prisliste tillæg'!$C49</f>
        <v>0</v>
      </c>
    </row>
    <row r="51" spans="1:3">
      <c r="A51">
        <f>'[1]Prisliste tillæg'!$A50</f>
        <v>2060</v>
      </c>
      <c r="B51" s="11">
        <f>'[1]Prisliste tillæg'!$B50</f>
        <v>0</v>
      </c>
      <c r="C51" s="10">
        <f>'[1]Prisliste tillæg'!$C50</f>
        <v>0</v>
      </c>
    </row>
    <row r="52" spans="1:3">
      <c r="A52">
        <f>'[1]Prisliste tillæg'!$A51</f>
        <v>2061</v>
      </c>
      <c r="B52" s="11">
        <f>'[1]Prisliste tillæg'!$B51</f>
        <v>0</v>
      </c>
      <c r="C52" s="10">
        <f>'[1]Prisliste tillæg'!$C51</f>
        <v>0</v>
      </c>
    </row>
    <row r="53" spans="1:3">
      <c r="A53">
        <f>'[1]Prisliste tillæg'!$A52</f>
        <v>2062</v>
      </c>
      <c r="B53" s="11">
        <f>'[1]Prisliste tillæg'!$B52</f>
        <v>0</v>
      </c>
      <c r="C53" s="10">
        <f>'[1]Prisliste tillæg'!$C52</f>
        <v>0</v>
      </c>
    </row>
    <row r="54" spans="1:3">
      <c r="A54">
        <f>'[1]Prisliste tillæg'!$A53</f>
        <v>2063</v>
      </c>
      <c r="B54" s="11">
        <f>'[1]Prisliste tillæg'!$B53</f>
        <v>0</v>
      </c>
      <c r="C54" s="10">
        <f>'[1]Prisliste tillæg'!$C53</f>
        <v>0</v>
      </c>
    </row>
    <row r="55" spans="1:3">
      <c r="A55">
        <f>'[1]Prisliste tillæg'!$A54</f>
        <v>2064</v>
      </c>
      <c r="B55" s="11">
        <f>'[1]Prisliste tillæg'!$B54</f>
        <v>0</v>
      </c>
      <c r="C55" s="10">
        <f>'[1]Prisliste tillæg'!$C54</f>
        <v>0</v>
      </c>
    </row>
    <row r="56" spans="1:3">
      <c r="A56">
        <f>'[1]Prisliste tillæg'!$A55</f>
        <v>2065</v>
      </c>
      <c r="B56" s="11">
        <f>'[1]Prisliste tillæg'!$B55</f>
        <v>0</v>
      </c>
      <c r="C56" s="10">
        <f>'[1]Prisliste tillæg'!$C55</f>
        <v>0</v>
      </c>
    </row>
    <row r="57" spans="1:3">
      <c r="A57">
        <f>'[1]Prisliste tillæg'!$A56</f>
        <v>2066</v>
      </c>
      <c r="B57" s="11">
        <f>'[1]Prisliste tillæg'!$B56</f>
        <v>0</v>
      </c>
      <c r="C57" s="10">
        <f>'[1]Prisliste tillæg'!$C56</f>
        <v>0</v>
      </c>
    </row>
    <row r="58" spans="1:3">
      <c r="A58">
        <f>'[1]Prisliste tillæg'!$A57</f>
        <v>2067</v>
      </c>
      <c r="B58" s="11">
        <f>'[1]Prisliste tillæg'!$B57</f>
        <v>0</v>
      </c>
      <c r="C58" s="10">
        <f>'[1]Prisliste tillæg'!$C57</f>
        <v>0</v>
      </c>
    </row>
    <row r="59" spans="1:3">
      <c r="A59">
        <f>'[1]Prisliste tillæg'!$A58</f>
        <v>2068</v>
      </c>
      <c r="B59" s="11">
        <f>'[1]Prisliste tillæg'!$B58</f>
        <v>0</v>
      </c>
      <c r="C59" s="10">
        <f>'[1]Prisliste tillæg'!$C58</f>
        <v>0</v>
      </c>
    </row>
    <row r="60" spans="1:3">
      <c r="A60">
        <f>'[1]Prisliste tillæg'!$A59</f>
        <v>2069</v>
      </c>
      <c r="B60" s="11">
        <f>'[1]Prisliste tillæg'!$B59</f>
        <v>0</v>
      </c>
      <c r="C60" s="10">
        <f>'[1]Prisliste tillæg'!$C59</f>
        <v>0</v>
      </c>
    </row>
    <row r="61" spans="1:3">
      <c r="A61">
        <f>'[1]Prisliste tillæg'!$A60</f>
        <v>2070</v>
      </c>
      <c r="B61" s="11">
        <f>'[1]Prisliste tillæg'!$B60</f>
        <v>0</v>
      </c>
      <c r="C61" s="10">
        <f>'[1]Prisliste tillæg'!$C60</f>
        <v>0</v>
      </c>
    </row>
  </sheetData>
  <mergeCells count="2">
    <mergeCell ref="C1:I1"/>
    <mergeCell ref="C2:I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2023-07-27T08:10:36Z</dcterms:modified>
  <cp:category/>
  <cp:contentStatus/>
</cp:coreProperties>
</file>